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-my.sharepoint.com/personal/ctupoulahifusimalohi_consultant_adb_org/Documents/NIIPs comms/Cook Islands/Cook Islands NIIP_DESIGN/"/>
    </mc:Choice>
  </mc:AlternateContent>
  <xr:revisionPtr revIDLastSave="427" documentId="8_{510B31CF-2F64-481C-964D-9CD4C9731EF9}" xr6:coauthVersionLast="47" xr6:coauthVersionMax="47" xr10:uidLastSave="{38E5867F-5F04-4D88-9B53-0B8454E4BF5D}"/>
  <bookViews>
    <workbookView xWindow="-110" yWindow="-110" windowWidth="19420" windowHeight="10420" tabRatio="794" xr2:uid="{718536C3-460B-48EF-A79E-2A60C7440DC5}"/>
  </bookViews>
  <sheets>
    <sheet name="Programs" sheetId="49" r:id="rId1"/>
    <sheet name="Projects" sheetId="48" r:id="rId2"/>
    <sheet name="Prioritisation" sheetId="44" r:id="rId3"/>
    <sheet name="Codes" sheetId="2" r:id="rId4"/>
    <sheet name="To Delete" sheetId="50" state="hidden" r:id="rId5"/>
  </sheets>
  <externalReferences>
    <externalReference r:id="rId6"/>
  </externalReferences>
  <definedNames>
    <definedName name="_xlnm._FilterDatabase" localSheetId="2" hidden="1">Prioritisation!$A$2:$Q$42</definedName>
    <definedName name="_xlnm._FilterDatabase" localSheetId="0" hidden="1">Programs!$Y$4:$AJ$42</definedName>
    <definedName name="_xlnm._FilterDatabase" localSheetId="1" hidden="1">Projects!$A$3:$CH$139</definedName>
    <definedName name="_xlnm._FilterDatabase" localSheetId="4" hidden="1">'To Delete'!$A$3:$CM$139</definedName>
    <definedName name="complexity">'[1]Other parameters'!$B$12:$B$16</definedName>
    <definedName name="cost">'[1]Other parameters'!$B$5:$B$9</definedName>
    <definedName name="economic">'[1]Other parameters'!$B$36:$B$42</definedName>
    <definedName name="environment">'[1]Other parameters'!$B$52:$B$56</definedName>
    <definedName name="NSDP">[1]Weighting!$S$3:$S$18</definedName>
    <definedName name="scope">'[1]Other parameters'!$B$28:$B$33</definedName>
    <definedName name="social">'[1]Other parameters'!$B$45:$B$49</definedName>
    <definedName name="sustainability">'[1]Other parameters'!$B$19:$B$23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9" l="1"/>
  <c r="G13" i="49"/>
  <c r="G14" i="49"/>
  <c r="G9" i="49"/>
  <c r="G5" i="49"/>
  <c r="G11" i="49"/>
  <c r="G10" i="49"/>
  <c r="G17" i="49"/>
  <c r="G6" i="49"/>
  <c r="G12" i="49"/>
  <c r="G16" i="49"/>
  <c r="G18" i="49"/>
  <c r="G15" i="49"/>
  <c r="G31" i="49"/>
  <c r="G29" i="49"/>
  <c r="G35" i="49"/>
  <c r="G23" i="49"/>
  <c r="G34" i="49"/>
  <c r="G22" i="49"/>
  <c r="G37" i="49"/>
  <c r="G26" i="49"/>
  <c r="G28" i="49"/>
  <c r="G19" i="49"/>
  <c r="G21" i="49"/>
  <c r="G32" i="49"/>
  <c r="G25" i="49"/>
  <c r="G27" i="49"/>
  <c r="G20" i="49"/>
  <c r="G33" i="49"/>
  <c r="G36" i="49"/>
  <c r="G30" i="49"/>
  <c r="G24" i="49"/>
  <c r="G40" i="49"/>
  <c r="G39" i="49"/>
  <c r="G41" i="49"/>
  <c r="G42" i="49"/>
  <c r="G38" i="49"/>
  <c r="G7" i="49"/>
  <c r="C7" i="44"/>
  <c r="C12" i="44"/>
  <c r="C13" i="44"/>
  <c r="C8" i="44"/>
  <c r="C4" i="44"/>
  <c r="C10" i="44"/>
  <c r="C9" i="44"/>
  <c r="C5" i="44"/>
  <c r="C11" i="44"/>
  <c r="C17" i="44"/>
  <c r="C14" i="44"/>
  <c r="C30" i="44"/>
  <c r="C22" i="44"/>
  <c r="C33" i="44"/>
  <c r="C21" i="44"/>
  <c r="C36" i="44"/>
  <c r="C25" i="44"/>
  <c r="C27" i="44"/>
  <c r="C18" i="44"/>
  <c r="C20" i="44"/>
  <c r="C31" i="44"/>
  <c r="C26" i="44"/>
  <c r="C19" i="44"/>
  <c r="C32" i="44"/>
  <c r="C29" i="44"/>
  <c r="C23" i="44"/>
  <c r="C28" i="44"/>
  <c r="C34" i="44"/>
  <c r="C39" i="44"/>
  <c r="C38" i="44"/>
  <c r="C24" i="44"/>
  <c r="C16" i="44"/>
  <c r="C40" i="44"/>
  <c r="C15" i="44"/>
  <c r="C41" i="44"/>
  <c r="C35" i="44"/>
  <c r="C37" i="44"/>
  <c r="C6" i="44"/>
  <c r="J29" i="49"/>
  <c r="J7" i="49"/>
  <c r="J35" i="49"/>
  <c r="J23" i="49"/>
  <c r="J8" i="49"/>
  <c r="J42" i="49"/>
  <c r="J13" i="49"/>
  <c r="J14" i="49"/>
  <c r="J40" i="49"/>
  <c r="J22" i="49"/>
  <c r="J37" i="49"/>
  <c r="J39" i="49"/>
  <c r="J26" i="49"/>
  <c r="J28" i="49"/>
  <c r="J19" i="49"/>
  <c r="J21" i="49"/>
  <c r="J9" i="49"/>
  <c r="J32" i="49"/>
  <c r="J25" i="49"/>
  <c r="J27" i="49"/>
  <c r="J5" i="49"/>
  <c r="J11" i="49"/>
  <c r="J10" i="49"/>
  <c r="J17" i="49"/>
  <c r="J41" i="49"/>
  <c r="J20" i="49"/>
  <c r="J6" i="49"/>
  <c r="J12" i="49"/>
  <c r="J16" i="49"/>
  <c r="J18" i="49"/>
  <c r="J15" i="49"/>
  <c r="J33" i="49"/>
  <c r="J36" i="49"/>
  <c r="J38" i="49"/>
  <c r="J30" i="49"/>
  <c r="J24" i="49"/>
  <c r="J34" i="49"/>
  <c r="J31" i="49"/>
  <c r="O15" i="44"/>
  <c r="F16" i="49" s="1"/>
  <c r="J41" i="44"/>
  <c r="E42" i="49" s="1"/>
  <c r="J12" i="44"/>
  <c r="E13" i="49" s="1"/>
  <c r="J13" i="44"/>
  <c r="E14" i="49" s="1"/>
  <c r="J39" i="44"/>
  <c r="E40" i="49" s="1"/>
  <c r="J21" i="44"/>
  <c r="E22" i="49" s="1"/>
  <c r="J36" i="44"/>
  <c r="E37" i="49" s="1"/>
  <c r="J38" i="44"/>
  <c r="E39" i="49" s="1"/>
  <c r="J25" i="44"/>
  <c r="E26" i="49" s="1"/>
  <c r="J27" i="44"/>
  <c r="E28" i="49" s="1"/>
  <c r="J18" i="44"/>
  <c r="E19" i="49" s="1"/>
  <c r="J20" i="44"/>
  <c r="E21" i="49" s="1"/>
  <c r="J8" i="44"/>
  <c r="E9" i="49" s="1"/>
  <c r="J31" i="44"/>
  <c r="E32" i="49" s="1"/>
  <c r="J24" i="44"/>
  <c r="E25" i="49" s="1"/>
  <c r="J26" i="44"/>
  <c r="E27" i="49" s="1"/>
  <c r="J4" i="44"/>
  <c r="E5" i="49" s="1"/>
  <c r="J10" i="44"/>
  <c r="E11" i="49" s="1"/>
  <c r="J9" i="44"/>
  <c r="E10" i="49" s="1"/>
  <c r="J16" i="44"/>
  <c r="E17" i="49" s="1"/>
  <c r="J40" i="44"/>
  <c r="E41" i="49" s="1"/>
  <c r="J19" i="44"/>
  <c r="E20" i="49" s="1"/>
  <c r="J5" i="44"/>
  <c r="E6" i="49" s="1"/>
  <c r="J11" i="44"/>
  <c r="E12" i="49" s="1"/>
  <c r="J15" i="44"/>
  <c r="E16" i="49" s="1"/>
  <c r="D19" i="44"/>
  <c r="D11" i="44"/>
  <c r="D15" i="44"/>
  <c r="D17" i="44"/>
  <c r="D37" i="44"/>
  <c r="D23" i="44"/>
  <c r="D33" i="44"/>
  <c r="D38" i="44"/>
  <c r="D25" i="44"/>
  <c r="D8" i="44"/>
  <c r="D31" i="44"/>
  <c r="D24" i="44"/>
  <c r="D26" i="44"/>
  <c r="D4" i="44"/>
  <c r="D10" i="44"/>
  <c r="D28" i="44"/>
  <c r="D7" i="44"/>
  <c r="D41" i="44"/>
  <c r="O12" i="44"/>
  <c r="F13" i="49" s="1"/>
  <c r="J33" i="44"/>
  <c r="E34" i="49" s="1"/>
  <c r="O33" i="44"/>
  <c r="F34" i="49" s="1"/>
  <c r="D44" i="49"/>
  <c r="O19" i="44"/>
  <c r="F20" i="49" s="1"/>
  <c r="E12" i="44" l="1"/>
  <c r="E33" i="44"/>
  <c r="E19" i="44"/>
  <c r="D40" i="44"/>
  <c r="D22" i="44"/>
  <c r="D36" i="44"/>
  <c r="D21" i="44"/>
  <c r="D29" i="44"/>
  <c r="D35" i="44"/>
  <c r="D5" i="44"/>
  <c r="D39" i="44"/>
  <c r="D14" i="44"/>
  <c r="D9" i="44"/>
  <c r="D18" i="44"/>
  <c r="D34" i="44"/>
  <c r="D32" i="44"/>
  <c r="D16" i="44"/>
  <c r="D20" i="44"/>
  <c r="D13" i="44"/>
  <c r="D27" i="44"/>
  <c r="D6" i="44"/>
  <c r="D30" i="44"/>
  <c r="D12" i="44"/>
  <c r="J44" i="49"/>
  <c r="Q146" i="50"/>
  <c r="AH141" i="50"/>
  <c r="AG141" i="50"/>
  <c r="AF141" i="50"/>
  <c r="AE141" i="50"/>
  <c r="AD141" i="50"/>
  <c r="AC141" i="50"/>
  <c r="AB141" i="50"/>
  <c r="AA141" i="50"/>
  <c r="Z141" i="50"/>
  <c r="Y141" i="50"/>
  <c r="X141" i="50"/>
  <c r="W141" i="50"/>
  <c r="V141" i="50"/>
  <c r="U141" i="50"/>
  <c r="T141" i="50"/>
  <c r="Q141" i="50"/>
  <c r="R139" i="50"/>
  <c r="R138" i="50"/>
  <c r="R137" i="50"/>
  <c r="R136" i="50"/>
  <c r="R135" i="50"/>
  <c r="R134" i="50"/>
  <c r="R133" i="50"/>
  <c r="R132" i="50"/>
  <c r="R131" i="50"/>
  <c r="R130" i="50"/>
  <c r="R129" i="50"/>
  <c r="R128" i="50"/>
  <c r="R127" i="50"/>
  <c r="R126" i="50"/>
  <c r="R125" i="50"/>
  <c r="R124" i="50"/>
  <c r="R123" i="50"/>
  <c r="R122" i="50"/>
  <c r="R121" i="50"/>
  <c r="R120" i="50"/>
  <c r="R119" i="50"/>
  <c r="R118" i="50"/>
  <c r="R117" i="50"/>
  <c r="R116" i="50"/>
  <c r="R115" i="50"/>
  <c r="R114" i="50"/>
  <c r="R113" i="50"/>
  <c r="R112" i="50"/>
  <c r="R111" i="50"/>
  <c r="R110" i="50"/>
  <c r="R109" i="50"/>
  <c r="R108" i="50"/>
  <c r="R107" i="50"/>
  <c r="R106" i="50"/>
  <c r="R105" i="50"/>
  <c r="R104" i="50"/>
  <c r="R103" i="50"/>
  <c r="R102" i="50"/>
  <c r="R101" i="50"/>
  <c r="R100" i="50"/>
  <c r="R99" i="50"/>
  <c r="R98" i="50"/>
  <c r="R97" i="50"/>
  <c r="R96" i="50"/>
  <c r="R95" i="50"/>
  <c r="R94" i="50"/>
  <c r="R93" i="50"/>
  <c r="R92" i="50"/>
  <c r="R91" i="50"/>
  <c r="R90" i="50"/>
  <c r="R89" i="50"/>
  <c r="R88" i="50"/>
  <c r="R87" i="50"/>
  <c r="R86" i="50"/>
  <c r="R85" i="50"/>
  <c r="R84" i="50"/>
  <c r="R83" i="50"/>
  <c r="R82" i="50"/>
  <c r="R81" i="50"/>
  <c r="R80" i="50"/>
  <c r="R79" i="50"/>
  <c r="R78" i="50"/>
  <c r="R77" i="50"/>
  <c r="R76" i="50"/>
  <c r="R75" i="50"/>
  <c r="R74" i="50"/>
  <c r="R73" i="50"/>
  <c r="R72" i="50"/>
  <c r="R71" i="50"/>
  <c r="R70" i="50"/>
  <c r="R69" i="50"/>
  <c r="R68" i="50"/>
  <c r="R67" i="50"/>
  <c r="R66" i="50"/>
  <c r="R65" i="50"/>
  <c r="R64" i="50"/>
  <c r="R63" i="50"/>
  <c r="R62" i="50"/>
  <c r="R61" i="50"/>
  <c r="R60" i="50"/>
  <c r="R59" i="50"/>
  <c r="R58" i="50"/>
  <c r="R57" i="50"/>
  <c r="R56" i="50"/>
  <c r="R55" i="50"/>
  <c r="R54" i="50"/>
  <c r="R53" i="50"/>
  <c r="R52" i="50"/>
  <c r="R51" i="50"/>
  <c r="R50" i="50"/>
  <c r="R49" i="50"/>
  <c r="R48" i="50"/>
  <c r="R47" i="50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6" i="50"/>
  <c r="R5" i="50"/>
  <c r="R4" i="50"/>
  <c r="Q23" i="49"/>
  <c r="Q39" i="49"/>
  <c r="M27" i="49"/>
  <c r="M6" i="49"/>
  <c r="M30" i="49"/>
  <c r="L28" i="49"/>
  <c r="M21" i="49"/>
  <c r="U21" i="49"/>
  <c r="V21" i="49"/>
  <c r="N17" i="49"/>
  <c r="Q17" i="49"/>
  <c r="T17" i="49"/>
  <c r="L16" i="49"/>
  <c r="M15" i="49"/>
  <c r="U15" i="49"/>
  <c r="V15" i="49"/>
  <c r="N14" i="49"/>
  <c r="P14" i="49"/>
  <c r="R14" i="49"/>
  <c r="L40" i="49"/>
  <c r="R40" i="49"/>
  <c r="T40" i="49"/>
  <c r="P42" i="49"/>
  <c r="P29" i="49"/>
  <c r="R29" i="49"/>
  <c r="V29" i="49"/>
  <c r="U31" i="49"/>
  <c r="V31" i="49"/>
  <c r="N31" i="49"/>
  <c r="Q29" i="49"/>
  <c r="M7" i="49"/>
  <c r="S35" i="49"/>
  <c r="Q42" i="49"/>
  <c r="S14" i="49"/>
  <c r="M40" i="49"/>
  <c r="Q22" i="49"/>
  <c r="O37" i="49"/>
  <c r="M28" i="49"/>
  <c r="O21" i="49"/>
  <c r="Q9" i="49"/>
  <c r="M32" i="49"/>
  <c r="S25" i="49"/>
  <c r="M11" i="49"/>
  <c r="O17" i="49"/>
  <c r="M41" i="49"/>
  <c r="S20" i="49"/>
  <c r="M16" i="49"/>
  <c r="O15" i="49"/>
  <c r="Q33" i="49"/>
  <c r="M36" i="49"/>
  <c r="S38" i="49"/>
  <c r="M34" i="49"/>
  <c r="T31" i="49"/>
  <c r="J141" i="48"/>
  <c r="J7" i="44"/>
  <c r="E8" i="49" s="1"/>
  <c r="J30" i="44"/>
  <c r="E31" i="49" s="1"/>
  <c r="I29" i="49"/>
  <c r="I7" i="49"/>
  <c r="I35" i="49"/>
  <c r="I23" i="49"/>
  <c r="I8" i="49"/>
  <c r="I42" i="49"/>
  <c r="I13" i="49"/>
  <c r="I14" i="49"/>
  <c r="I40" i="49"/>
  <c r="I22" i="49"/>
  <c r="I37" i="49"/>
  <c r="I39" i="49"/>
  <c r="I26" i="49"/>
  <c r="I28" i="49"/>
  <c r="I19" i="49"/>
  <c r="I21" i="49"/>
  <c r="I9" i="49"/>
  <c r="I32" i="49"/>
  <c r="I25" i="49"/>
  <c r="I27" i="49"/>
  <c r="I5" i="49"/>
  <c r="I11" i="49"/>
  <c r="I10" i="49"/>
  <c r="I17" i="49"/>
  <c r="I41" i="49"/>
  <c r="I20" i="49"/>
  <c r="I6" i="49"/>
  <c r="I12" i="49"/>
  <c r="I16" i="49"/>
  <c r="I18" i="49"/>
  <c r="I15" i="49"/>
  <c r="I33" i="49"/>
  <c r="I36" i="49"/>
  <c r="I38" i="49"/>
  <c r="I30" i="49"/>
  <c r="I24" i="49"/>
  <c r="I34" i="49"/>
  <c r="I31" i="49"/>
  <c r="F19" i="44"/>
  <c r="F15" i="44"/>
  <c r="F33" i="44"/>
  <c r="F12" i="44"/>
  <c r="E15" i="44"/>
  <c r="D42" i="44" l="1"/>
  <c r="H34" i="49"/>
  <c r="H13" i="49"/>
  <c r="H20" i="49"/>
  <c r="H16" i="49"/>
  <c r="S18" i="49"/>
  <c r="N18" i="49"/>
  <c r="P18" i="49"/>
  <c r="Q18" i="49"/>
  <c r="R18" i="49"/>
  <c r="U18" i="49"/>
  <c r="V18" i="49"/>
  <c r="M18" i="49"/>
  <c r="S10" i="49"/>
  <c r="U10" i="49"/>
  <c r="V10" i="49"/>
  <c r="M10" i="49"/>
  <c r="N10" i="49"/>
  <c r="P10" i="49"/>
  <c r="Q10" i="49"/>
  <c r="R10" i="49"/>
  <c r="S19" i="49"/>
  <c r="N19" i="49"/>
  <c r="P19" i="49"/>
  <c r="Q19" i="49"/>
  <c r="R19" i="49"/>
  <c r="U19" i="49"/>
  <c r="V19" i="49"/>
  <c r="M19" i="49"/>
  <c r="O13" i="49"/>
  <c r="T13" i="49"/>
  <c r="U13" i="49"/>
  <c r="V13" i="49"/>
  <c r="L13" i="49"/>
  <c r="M13" i="49"/>
  <c r="N13" i="49"/>
  <c r="Q13" i="49"/>
  <c r="R13" i="49"/>
  <c r="M8" i="49"/>
  <c r="T8" i="49"/>
  <c r="V8" i="49"/>
  <c r="L8" i="49"/>
  <c r="N8" i="49"/>
  <c r="R8" i="49"/>
  <c r="Q24" i="49"/>
  <c r="P24" i="49"/>
  <c r="Q12" i="49"/>
  <c r="P12" i="49"/>
  <c r="Q5" i="49"/>
  <c r="P5" i="49"/>
  <c r="M26" i="49"/>
  <c r="L26" i="49"/>
  <c r="N26" i="49"/>
  <c r="R26" i="49"/>
  <c r="T26" i="49"/>
  <c r="V26" i="49"/>
  <c r="U35" i="49"/>
  <c r="L7" i="49"/>
  <c r="V37" i="49"/>
  <c r="P22" i="49"/>
  <c r="V38" i="49"/>
  <c r="L36" i="49"/>
  <c r="P20" i="49"/>
  <c r="V25" i="49"/>
  <c r="L32" i="49"/>
  <c r="W31" i="49"/>
  <c r="T35" i="49"/>
  <c r="U37" i="49"/>
  <c r="V40" i="49"/>
  <c r="Q14" i="49"/>
  <c r="U38" i="49"/>
  <c r="P33" i="49"/>
  <c r="L15" i="49"/>
  <c r="T16" i="49"/>
  <c r="N20" i="49"/>
  <c r="R17" i="49"/>
  <c r="U25" i="49"/>
  <c r="P9" i="49"/>
  <c r="L21" i="49"/>
  <c r="T28" i="49"/>
  <c r="R35" i="49"/>
  <c r="T37" i="49"/>
  <c r="R38" i="49"/>
  <c r="M20" i="49"/>
  <c r="R25" i="49"/>
  <c r="Q35" i="49"/>
  <c r="R37" i="49"/>
  <c r="Q38" i="49"/>
  <c r="T41" i="49"/>
  <c r="Q25" i="49"/>
  <c r="S31" i="49"/>
  <c r="P35" i="49"/>
  <c r="N29" i="49"/>
  <c r="Q37" i="49"/>
  <c r="N40" i="49"/>
  <c r="M14" i="49"/>
  <c r="P38" i="49"/>
  <c r="T15" i="49"/>
  <c r="V20" i="49"/>
  <c r="L41" i="49"/>
  <c r="M17" i="49"/>
  <c r="P25" i="49"/>
  <c r="T21" i="49"/>
  <c r="R31" i="49"/>
  <c r="N35" i="49"/>
  <c r="N37" i="49"/>
  <c r="T34" i="49"/>
  <c r="N38" i="49"/>
  <c r="R15" i="49"/>
  <c r="U20" i="49"/>
  <c r="L17" i="49"/>
  <c r="T11" i="49"/>
  <c r="N25" i="49"/>
  <c r="R21" i="49"/>
  <c r="P31" i="49"/>
  <c r="Q31" i="49"/>
  <c r="M35" i="49"/>
  <c r="M37" i="49"/>
  <c r="V14" i="49"/>
  <c r="L34" i="49"/>
  <c r="M38" i="49"/>
  <c r="Q15" i="49"/>
  <c r="R20" i="49"/>
  <c r="V17" i="49"/>
  <c r="L11" i="49"/>
  <c r="M25" i="49"/>
  <c r="Q21" i="49"/>
  <c r="O31" i="49"/>
  <c r="V35" i="49"/>
  <c r="T7" i="49"/>
  <c r="L37" i="49"/>
  <c r="U14" i="49"/>
  <c r="T36" i="49"/>
  <c r="N15" i="49"/>
  <c r="Q20" i="49"/>
  <c r="U17" i="49"/>
  <c r="T32" i="49"/>
  <c r="N21" i="49"/>
  <c r="M31" i="49"/>
  <c r="W35" i="49"/>
  <c r="O35" i="49"/>
  <c r="S7" i="49"/>
  <c r="W29" i="49"/>
  <c r="O29" i="49"/>
  <c r="S13" i="49"/>
  <c r="W42" i="49"/>
  <c r="O42" i="49"/>
  <c r="S8" i="49"/>
  <c r="W23" i="49"/>
  <c r="O23" i="49"/>
  <c r="S26" i="49"/>
  <c r="W39" i="49"/>
  <c r="O39" i="49"/>
  <c r="S37" i="49"/>
  <c r="W22" i="49"/>
  <c r="O22" i="49"/>
  <c r="S40" i="49"/>
  <c r="W14" i="49"/>
  <c r="O14" i="49"/>
  <c r="S34" i="49"/>
  <c r="W24" i="49"/>
  <c r="O24" i="49"/>
  <c r="S30" i="49"/>
  <c r="W38" i="49"/>
  <c r="O38" i="49"/>
  <c r="S36" i="49"/>
  <c r="W33" i="49"/>
  <c r="O33" i="49"/>
  <c r="S15" i="49"/>
  <c r="W18" i="49"/>
  <c r="O18" i="49"/>
  <c r="S16" i="49"/>
  <c r="W12" i="49"/>
  <c r="O12" i="49"/>
  <c r="S6" i="49"/>
  <c r="W20" i="49"/>
  <c r="O20" i="49"/>
  <c r="S41" i="49"/>
  <c r="S17" i="49"/>
  <c r="W10" i="49"/>
  <c r="O10" i="49"/>
  <c r="S11" i="49"/>
  <c r="W5" i="49"/>
  <c r="O5" i="49"/>
  <c r="S27" i="49"/>
  <c r="W25" i="49"/>
  <c r="O25" i="49"/>
  <c r="S32" i="49"/>
  <c r="W9" i="49"/>
  <c r="O9" i="49"/>
  <c r="S21" i="49"/>
  <c r="W19" i="49"/>
  <c r="O19" i="49"/>
  <c r="S28" i="49"/>
  <c r="P23" i="49"/>
  <c r="P39" i="49"/>
  <c r="R7" i="49"/>
  <c r="V42" i="49"/>
  <c r="N42" i="49"/>
  <c r="V23" i="49"/>
  <c r="N23" i="49"/>
  <c r="V39" i="49"/>
  <c r="N39" i="49"/>
  <c r="V22" i="49"/>
  <c r="N22" i="49"/>
  <c r="R34" i="49"/>
  <c r="V24" i="49"/>
  <c r="N24" i="49"/>
  <c r="R30" i="49"/>
  <c r="R36" i="49"/>
  <c r="V33" i="49"/>
  <c r="N33" i="49"/>
  <c r="R16" i="49"/>
  <c r="V12" i="49"/>
  <c r="N12" i="49"/>
  <c r="R6" i="49"/>
  <c r="R41" i="49"/>
  <c r="R11" i="49"/>
  <c r="V5" i="49"/>
  <c r="N5" i="49"/>
  <c r="R27" i="49"/>
  <c r="R32" i="49"/>
  <c r="V9" i="49"/>
  <c r="N9" i="49"/>
  <c r="R28" i="49"/>
  <c r="T30" i="49"/>
  <c r="L30" i="49"/>
  <c r="T6" i="49"/>
  <c r="L6" i="49"/>
  <c r="T27" i="49"/>
  <c r="L27" i="49"/>
  <c r="Q7" i="49"/>
  <c r="U29" i="49"/>
  <c r="M29" i="49"/>
  <c r="U42" i="49"/>
  <c r="M42" i="49"/>
  <c r="Q8" i="49"/>
  <c r="U23" i="49"/>
  <c r="M23" i="49"/>
  <c r="Q26" i="49"/>
  <c r="U39" i="49"/>
  <c r="M39" i="49"/>
  <c r="U22" i="49"/>
  <c r="M22" i="49"/>
  <c r="Q40" i="49"/>
  <c r="Q34" i="49"/>
  <c r="U24" i="49"/>
  <c r="M24" i="49"/>
  <c r="Q30" i="49"/>
  <c r="Q36" i="49"/>
  <c r="U33" i="49"/>
  <c r="M33" i="49"/>
  <c r="Q16" i="49"/>
  <c r="U12" i="49"/>
  <c r="M12" i="49"/>
  <c r="Q6" i="49"/>
  <c r="Q41" i="49"/>
  <c r="Q11" i="49"/>
  <c r="U5" i="49"/>
  <c r="M5" i="49"/>
  <c r="Q27" i="49"/>
  <c r="Q32" i="49"/>
  <c r="U9" i="49"/>
  <c r="M9" i="49"/>
  <c r="Q28" i="49"/>
  <c r="L35" i="49"/>
  <c r="P7" i="49"/>
  <c r="T29" i="49"/>
  <c r="L29" i="49"/>
  <c r="P13" i="49"/>
  <c r="T42" i="49"/>
  <c r="L42" i="49"/>
  <c r="P8" i="49"/>
  <c r="T23" i="49"/>
  <c r="L23" i="49"/>
  <c r="P26" i="49"/>
  <c r="T39" i="49"/>
  <c r="L39" i="49"/>
  <c r="P37" i="49"/>
  <c r="T22" i="49"/>
  <c r="L22" i="49"/>
  <c r="P40" i="49"/>
  <c r="T14" i="49"/>
  <c r="L14" i="49"/>
  <c r="P34" i="49"/>
  <c r="T24" i="49"/>
  <c r="L24" i="49"/>
  <c r="P30" i="49"/>
  <c r="T38" i="49"/>
  <c r="L38" i="49"/>
  <c r="P36" i="49"/>
  <c r="T33" i="49"/>
  <c r="L33" i="49"/>
  <c r="P15" i="49"/>
  <c r="T18" i="49"/>
  <c r="L18" i="49"/>
  <c r="P16" i="49"/>
  <c r="T12" i="49"/>
  <c r="L12" i="49"/>
  <c r="P6" i="49"/>
  <c r="T20" i="49"/>
  <c r="L20" i="49"/>
  <c r="P41" i="49"/>
  <c r="P17" i="49"/>
  <c r="T10" i="49"/>
  <c r="L10" i="49"/>
  <c r="P11" i="49"/>
  <c r="T5" i="49"/>
  <c r="L5" i="49"/>
  <c r="P27" i="49"/>
  <c r="T25" i="49"/>
  <c r="L25" i="49"/>
  <c r="P32" i="49"/>
  <c r="T9" i="49"/>
  <c r="L9" i="49"/>
  <c r="P21" i="49"/>
  <c r="T19" i="49"/>
  <c r="L19" i="49"/>
  <c r="P28" i="49"/>
  <c r="L31" i="49"/>
  <c r="W7" i="49"/>
  <c r="O7" i="49"/>
  <c r="S29" i="49"/>
  <c r="W13" i="49"/>
  <c r="S42" i="49"/>
  <c r="W8" i="49"/>
  <c r="O8" i="49"/>
  <c r="S23" i="49"/>
  <c r="W26" i="49"/>
  <c r="O26" i="49"/>
  <c r="S39" i="49"/>
  <c r="W37" i="49"/>
  <c r="S22" i="49"/>
  <c r="W40" i="49"/>
  <c r="O40" i="49"/>
  <c r="W34" i="49"/>
  <c r="O34" i="49"/>
  <c r="S24" i="49"/>
  <c r="W30" i="49"/>
  <c r="O30" i="49"/>
  <c r="W36" i="49"/>
  <c r="O36" i="49"/>
  <c r="S33" i="49"/>
  <c r="W15" i="49"/>
  <c r="W16" i="49"/>
  <c r="O16" i="49"/>
  <c r="S12" i="49"/>
  <c r="W6" i="49"/>
  <c r="O6" i="49"/>
  <c r="W41" i="49"/>
  <c r="O41" i="49"/>
  <c r="W17" i="49"/>
  <c r="W11" i="49"/>
  <c r="O11" i="49"/>
  <c r="S5" i="49"/>
  <c r="W27" i="49"/>
  <c r="O27" i="49"/>
  <c r="W32" i="49"/>
  <c r="O32" i="49"/>
  <c r="S9" i="49"/>
  <c r="W21" i="49"/>
  <c r="W28" i="49"/>
  <c r="O28" i="49"/>
  <c r="V7" i="49"/>
  <c r="N7" i="49"/>
  <c r="R42" i="49"/>
  <c r="R23" i="49"/>
  <c r="R39" i="49"/>
  <c r="R22" i="49"/>
  <c r="V34" i="49"/>
  <c r="N34" i="49"/>
  <c r="R24" i="49"/>
  <c r="V30" i="49"/>
  <c r="N30" i="49"/>
  <c r="V36" i="49"/>
  <c r="N36" i="49"/>
  <c r="R33" i="49"/>
  <c r="V16" i="49"/>
  <c r="N16" i="49"/>
  <c r="R12" i="49"/>
  <c r="V6" i="49"/>
  <c r="N6" i="49"/>
  <c r="V41" i="49"/>
  <c r="N41" i="49"/>
  <c r="V11" i="49"/>
  <c r="N11" i="49"/>
  <c r="R5" i="49"/>
  <c r="V27" i="49"/>
  <c r="N27" i="49"/>
  <c r="V32" i="49"/>
  <c r="N32" i="49"/>
  <c r="R9" i="49"/>
  <c r="V28" i="49"/>
  <c r="N28" i="49"/>
  <c r="U7" i="49"/>
  <c r="U8" i="49"/>
  <c r="U26" i="49"/>
  <c r="U40" i="49"/>
  <c r="U34" i="49"/>
  <c r="U30" i="49"/>
  <c r="U36" i="49"/>
  <c r="U16" i="49"/>
  <c r="U6" i="49"/>
  <c r="U41" i="49"/>
  <c r="U11" i="49"/>
  <c r="U27" i="49"/>
  <c r="U32" i="49"/>
  <c r="U28" i="49"/>
  <c r="X32" i="49"/>
  <c r="X37" i="49"/>
  <c r="X22" i="49"/>
  <c r="X18" i="49"/>
  <c r="X10" i="49"/>
  <c r="X20" i="49"/>
  <c r="X13" i="49"/>
  <c r="X25" i="49"/>
  <c r="X5" i="49"/>
  <c r="X35" i="49"/>
  <c r="X8" i="49"/>
  <c r="X38" i="49"/>
  <c r="X26" i="49"/>
  <c r="X12" i="49"/>
  <c r="X19" i="49"/>
  <c r="X24" i="49"/>
  <c r="X40" i="49"/>
  <c r="X30" i="49"/>
  <c r="X11" i="49"/>
  <c r="K31" i="49" l="1"/>
  <c r="O44" i="49"/>
  <c r="K7" i="49"/>
  <c r="K11" i="49"/>
  <c r="Q44" i="49"/>
  <c r="R44" i="49"/>
  <c r="L44" i="49"/>
  <c r="N44" i="49"/>
  <c r="W44" i="49"/>
  <c r="P44" i="49"/>
  <c r="S44" i="49"/>
  <c r="T44" i="49"/>
  <c r="U44" i="49"/>
  <c r="V44" i="49"/>
  <c r="K21" i="49"/>
  <c r="K32" i="49"/>
  <c r="K36" i="49"/>
  <c r="K27" i="49"/>
  <c r="K6" i="49"/>
  <c r="K30" i="49"/>
  <c r="K15" i="49"/>
  <c r="M44" i="49"/>
  <c r="K41" i="49"/>
  <c r="K40" i="49"/>
  <c r="K28" i="49"/>
  <c r="K16" i="49"/>
  <c r="K34" i="49"/>
  <c r="K9" i="49"/>
  <c r="K39" i="49"/>
  <c r="K29" i="49"/>
  <c r="K19" i="49"/>
  <c r="K18" i="49"/>
  <c r="K24" i="49"/>
  <c r="K38" i="49"/>
  <c r="K26" i="49"/>
  <c r="K13" i="49"/>
  <c r="K12" i="49"/>
  <c r="K23" i="49"/>
  <c r="K14" i="49"/>
  <c r="K5" i="49"/>
  <c r="K20" i="49"/>
  <c r="K10" i="49"/>
  <c r="K25" i="49"/>
  <c r="K37" i="49"/>
  <c r="K33" i="49"/>
  <c r="K22" i="49"/>
  <c r="K42" i="49"/>
  <c r="K35" i="49"/>
  <c r="K17" i="49"/>
  <c r="K8" i="49"/>
  <c r="X17" i="49"/>
  <c r="X23" i="49"/>
  <c r="X6" i="49"/>
  <c r="X42" i="49"/>
  <c r="X14" i="49"/>
  <c r="X16" i="49"/>
  <c r="X39" i="49"/>
  <c r="X15" i="49"/>
  <c r="X41" i="49"/>
  <c r="X9" i="49"/>
  <c r="X28" i="49"/>
  <c r="X33" i="49"/>
  <c r="X21" i="49"/>
  <c r="X27" i="49"/>
  <c r="X34" i="49"/>
  <c r="X36" i="49"/>
  <c r="X31" i="49"/>
  <c r="X29" i="49"/>
  <c r="X7" i="49"/>
  <c r="K44" i="49" l="1"/>
  <c r="C42" i="44"/>
  <c r="O20" i="44"/>
  <c r="F21" i="49" s="1"/>
  <c r="O34" i="44"/>
  <c r="F35" i="49" s="1"/>
  <c r="J17" i="44"/>
  <c r="E18" i="49" s="1"/>
  <c r="J6" i="44"/>
  <c r="E7" i="49" s="1"/>
  <c r="J22" i="44"/>
  <c r="E23" i="49" s="1"/>
  <c r="J29" i="44"/>
  <c r="E30" i="49" s="1"/>
  <c r="J14" i="44"/>
  <c r="E15" i="49" s="1"/>
  <c r="J32" i="44"/>
  <c r="E33" i="49" s="1"/>
  <c r="J37" i="44"/>
  <c r="E38" i="49" s="1"/>
  <c r="J35" i="44"/>
  <c r="E36" i="49" s="1"/>
  <c r="J28" i="44"/>
  <c r="E29" i="49" s="1"/>
  <c r="J34" i="44"/>
  <c r="E35" i="49" s="1"/>
  <c r="J23" i="44"/>
  <c r="E24" i="49" s="1"/>
  <c r="O23" i="44"/>
  <c r="F24" i="49" s="1"/>
  <c r="O17" i="44"/>
  <c r="F18" i="49" s="1"/>
  <c r="O26" i="44"/>
  <c r="F27" i="49" s="1"/>
  <c r="O18" i="44"/>
  <c r="F19" i="49" s="1"/>
  <c r="O5" i="44"/>
  <c r="F6" i="49" s="1"/>
  <c r="O11" i="44"/>
  <c r="F12" i="49" s="1"/>
  <c r="O27" i="44"/>
  <c r="F28" i="49" s="1"/>
  <c r="O36" i="44"/>
  <c r="F37" i="49" s="1"/>
  <c r="O4" i="44"/>
  <c r="F5" i="49" s="1"/>
  <c r="O7" i="44"/>
  <c r="F8" i="49" s="1"/>
  <c r="O6" i="44"/>
  <c r="F7" i="49" s="1"/>
  <c r="O8" i="44"/>
  <c r="F9" i="49" s="1"/>
  <c r="O41" i="44"/>
  <c r="F42" i="49" s="1"/>
  <c r="O10" i="44"/>
  <c r="F11" i="49" s="1"/>
  <c r="O22" i="44"/>
  <c r="F23" i="49" s="1"/>
  <c r="O21" i="44"/>
  <c r="F22" i="49" s="1"/>
  <c r="O29" i="44"/>
  <c r="F30" i="49" s="1"/>
  <c r="O13" i="44"/>
  <c r="F14" i="49" s="1"/>
  <c r="O25" i="44"/>
  <c r="F26" i="49" s="1"/>
  <c r="O14" i="44"/>
  <c r="F15" i="49" s="1"/>
  <c r="O9" i="44"/>
  <c r="F10" i="49" s="1"/>
  <c r="O30" i="44"/>
  <c r="F31" i="49" s="1"/>
  <c r="O32" i="44"/>
  <c r="F33" i="49" s="1"/>
  <c r="O31" i="44"/>
  <c r="F32" i="49" s="1"/>
  <c r="O35" i="44"/>
  <c r="F36" i="49" s="1"/>
  <c r="O24" i="44"/>
  <c r="F25" i="49" s="1"/>
  <c r="O16" i="44"/>
  <c r="F17" i="49" s="1"/>
  <c r="O38" i="44"/>
  <c r="F39" i="49" s="1"/>
  <c r="O39" i="44"/>
  <c r="F40" i="49" s="1"/>
  <c r="O40" i="44"/>
  <c r="F41" i="49" s="1"/>
  <c r="O28" i="44"/>
  <c r="F29" i="49" s="1"/>
  <c r="O37" i="44"/>
  <c r="F38" i="49" s="1"/>
  <c r="E25" i="44" l="1"/>
  <c r="H26" i="49"/>
  <c r="E31" i="44"/>
  <c r="H32" i="49"/>
  <c r="E21" i="44"/>
  <c r="H22" i="49"/>
  <c r="E36" i="44"/>
  <c r="H37" i="49"/>
  <c r="E13" i="44"/>
  <c r="H14" i="49"/>
  <c r="E30" i="44"/>
  <c r="H31" i="49"/>
  <c r="E7" i="44"/>
  <c r="H8" i="49"/>
  <c r="E5" i="44"/>
  <c r="H6" i="49"/>
  <c r="E27" i="44"/>
  <c r="H28" i="49"/>
  <c r="E8" i="44"/>
  <c r="H9" i="49"/>
  <c r="E39" i="44"/>
  <c r="H40" i="49"/>
  <c r="E38" i="44"/>
  <c r="H39" i="49"/>
  <c r="H33" i="49"/>
  <c r="H24" i="49"/>
  <c r="H23" i="49"/>
  <c r="H15" i="49"/>
  <c r="H30" i="49"/>
  <c r="H35" i="49"/>
  <c r="H7" i="49"/>
  <c r="H29" i="49"/>
  <c r="H18" i="49"/>
  <c r="H38" i="49"/>
  <c r="H36" i="49"/>
  <c r="E20" i="44"/>
  <c r="P20" i="44"/>
  <c r="P37" i="44"/>
  <c r="P11" i="44"/>
  <c r="E18" i="44"/>
  <c r="P6" i="44"/>
  <c r="P30" i="44"/>
  <c r="E22" i="44"/>
  <c r="E23" i="44"/>
  <c r="E6" i="44"/>
  <c r="E17" i="44"/>
  <c r="E35" i="44"/>
  <c r="P17" i="44"/>
  <c r="E10" i="44"/>
  <c r="P15" i="44"/>
  <c r="E9" i="44"/>
  <c r="E37" i="44"/>
  <c r="P34" i="44"/>
  <c r="E26" i="44"/>
  <c r="E32" i="44"/>
  <c r="E14" i="44"/>
  <c r="P14" i="44"/>
  <c r="E11" i="44"/>
  <c r="P32" i="44"/>
  <c r="E24" i="44"/>
  <c r="P7" i="44"/>
  <c r="E4" i="44"/>
  <c r="E29" i="44"/>
  <c r="P22" i="44"/>
  <c r="P40" i="44"/>
  <c r="P9" i="44"/>
  <c r="P27" i="44"/>
  <c r="P5" i="44"/>
  <c r="H41" i="49"/>
  <c r="P39" i="44"/>
  <c r="P41" i="44"/>
  <c r="H42" i="49"/>
  <c r="P10" i="44"/>
  <c r="P35" i="44"/>
  <c r="P13" i="44"/>
  <c r="H19" i="49"/>
  <c r="P26" i="44"/>
  <c r="H21" i="49"/>
  <c r="P8" i="44"/>
  <c r="P24" i="44"/>
  <c r="P29" i="44"/>
  <c r="P12" i="44"/>
  <c r="P23" i="44"/>
  <c r="H17" i="49"/>
  <c r="P38" i="44"/>
  <c r="P28" i="44"/>
  <c r="P18" i="44"/>
  <c r="P33" i="44"/>
  <c r="P21" i="44"/>
  <c r="P19" i="44"/>
  <c r="P36" i="44"/>
  <c r="P4" i="44"/>
  <c r="P25" i="44"/>
  <c r="P16" i="44"/>
  <c r="P31" i="44"/>
  <c r="H5" i="49"/>
  <c r="H11" i="49"/>
  <c r="H12" i="49"/>
  <c r="H10" i="49"/>
  <c r="H27" i="49"/>
  <c r="H25" i="49"/>
  <c r="F13" i="44"/>
  <c r="F20" i="44"/>
  <c r="F37" i="44"/>
  <c r="F29" i="44"/>
  <c r="F4" i="44"/>
  <c r="F40" i="44"/>
  <c r="E40" i="44"/>
  <c r="F32" i="44"/>
  <c r="F22" i="44"/>
  <c r="F27" i="44"/>
  <c r="F7" i="44"/>
  <c r="F31" i="44"/>
  <c r="F39" i="44"/>
  <c r="F30" i="44"/>
  <c r="F10" i="44"/>
  <c r="F11" i="44"/>
  <c r="F34" i="44"/>
  <c r="E34" i="44"/>
  <c r="F36" i="44"/>
  <c r="F38" i="44"/>
  <c r="E41" i="44"/>
  <c r="F41" i="44"/>
  <c r="F5" i="44"/>
  <c r="F35" i="44"/>
  <c r="F17" i="44"/>
  <c r="F21" i="44"/>
  <c r="F9" i="44"/>
  <c r="F16" i="44"/>
  <c r="E16" i="44"/>
  <c r="F14" i="44"/>
  <c r="F8" i="44"/>
  <c r="F18" i="44"/>
  <c r="F28" i="44"/>
  <c r="E28" i="44"/>
  <c r="F23" i="44"/>
  <c r="F24" i="44"/>
  <c r="F25" i="44"/>
  <c r="F6" i="44"/>
  <c r="F26" i="44"/>
  <c r="I44" i="49"/>
  <c r="Q19" i="44" l="1"/>
  <c r="Q7" i="44"/>
  <c r="Q34" i="44"/>
  <c r="Q26" i="44"/>
  <c r="Q10" i="44"/>
  <c r="Q27" i="44"/>
  <c r="Q25" i="44"/>
  <c r="Q28" i="44"/>
  <c r="Q29" i="44"/>
  <c r="Q4" i="44"/>
  <c r="Q38" i="44"/>
  <c r="Q14" i="44"/>
  <c r="Q21" i="44"/>
  <c r="Q9" i="44"/>
  <c r="Q33" i="44"/>
  <c r="Q24" i="44"/>
  <c r="Q13" i="44"/>
  <c r="Q39" i="44"/>
  <c r="Q40" i="44"/>
  <c r="Q31" i="44"/>
  <c r="Q6" i="44"/>
  <c r="Q11" i="44"/>
  <c r="Q20" i="44"/>
  <c r="Q37" i="44"/>
  <c r="Q30" i="44"/>
  <c r="Q15" i="44"/>
  <c r="Q36" i="44"/>
  <c r="Q23" i="44"/>
  <c r="Q41" i="44"/>
  <c r="Q17" i="44"/>
  <c r="Q18" i="44"/>
  <c r="Q8" i="44"/>
  <c r="Q35" i="44"/>
  <c r="Q5" i="44"/>
  <c r="Q22" i="44"/>
  <c r="Q16" i="44"/>
  <c r="Q32" i="44"/>
  <c r="Q12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Glenn</author>
  </authors>
  <commentList>
    <comment ref="M50" authorId="0" shapeId="0" xr:uid="{C0891A26-88AA-400E-A865-86166FB5F1CC}">
      <text>
        <r>
          <rPr>
            <b/>
            <sz val="9"/>
            <color indexed="81"/>
            <rFont val="Tahoma"/>
            <family val="2"/>
          </rPr>
          <t>Glenn:</t>
        </r>
        <r>
          <rPr>
            <sz val="9"/>
            <color indexed="81"/>
            <rFont val="Tahoma"/>
            <family val="2"/>
          </rPr>
          <t xml:space="preserve">
These numbers may come from MFEM as should already be committed but make assumption for now</t>
        </r>
      </text>
    </comment>
  </commentList>
</comments>
</file>

<file path=xl/sharedStrings.xml><?xml version="1.0" encoding="utf-8"?>
<sst xmlns="http://schemas.openxmlformats.org/spreadsheetml/2006/main" count="3743" uniqueCount="585">
  <si>
    <t>Rarotonga</t>
  </si>
  <si>
    <t>ON</t>
  </si>
  <si>
    <t>Sector Code</t>
  </si>
  <si>
    <t>Island</t>
  </si>
  <si>
    <t>Notes</t>
  </si>
  <si>
    <t>AIR TRANSPORT</t>
  </si>
  <si>
    <t>MARINE TRANSPORT</t>
  </si>
  <si>
    <t>ROAD TRANSPORT</t>
  </si>
  <si>
    <t>WATER SUPPLY</t>
  </si>
  <si>
    <t>SANITATION</t>
  </si>
  <si>
    <t>SOLID WASTE</t>
  </si>
  <si>
    <t>ENERGY</t>
  </si>
  <si>
    <t>INFORMATION &amp; COMMUNICATIONS TECHNOLOGY</t>
  </si>
  <si>
    <t>EDUCATION</t>
  </si>
  <si>
    <t>X</t>
  </si>
  <si>
    <t>Funding</t>
  </si>
  <si>
    <t>Estimated Start/Duration</t>
  </si>
  <si>
    <t>Status</t>
  </si>
  <si>
    <t>Lead Agency</t>
  </si>
  <si>
    <t xml:space="preserve">CIIC </t>
  </si>
  <si>
    <t xml:space="preserve">Cook Islands Investment Corporation </t>
  </si>
  <si>
    <t xml:space="preserve">CIPA </t>
  </si>
  <si>
    <t xml:space="preserve">Cook Islands Ports Authority </t>
  </si>
  <si>
    <t xml:space="preserve">ICI </t>
  </si>
  <si>
    <t xml:space="preserve">Infrastructure Cook Islands </t>
  </si>
  <si>
    <t xml:space="preserve">MFEM </t>
  </si>
  <si>
    <t xml:space="preserve">Ministry of Finance and Economic Management </t>
  </si>
  <si>
    <t xml:space="preserve">MOE </t>
  </si>
  <si>
    <t xml:space="preserve">Ministry of Education </t>
  </si>
  <si>
    <t xml:space="preserve">MOH </t>
  </si>
  <si>
    <t xml:space="preserve">Ministry of Health </t>
  </si>
  <si>
    <t xml:space="preserve">NES </t>
  </si>
  <si>
    <t xml:space="preserve">National Environment Service </t>
  </si>
  <si>
    <t xml:space="preserve">TAU </t>
  </si>
  <si>
    <t xml:space="preserve">Te Aponga Uira (Power company) </t>
  </si>
  <si>
    <t>MOJ</t>
  </si>
  <si>
    <t>Ministry of Justice</t>
  </si>
  <si>
    <t>MOP</t>
  </si>
  <si>
    <t>MOT</t>
  </si>
  <si>
    <t>TTV</t>
  </si>
  <si>
    <t>Office of the Prime Minister</t>
  </si>
  <si>
    <t>OPM</t>
  </si>
  <si>
    <t>Outer Island Government administrations</t>
  </si>
  <si>
    <t>OIG</t>
  </si>
  <si>
    <t>AACI</t>
  </si>
  <si>
    <t>Airport Authority Cook Islands</t>
  </si>
  <si>
    <t xml:space="preserve">Ministry of Police </t>
  </si>
  <si>
    <t>Ministry of Transport</t>
  </si>
  <si>
    <t>Avaroa Cable Limited</t>
  </si>
  <si>
    <t>ACL</t>
  </si>
  <si>
    <t>Islands</t>
  </si>
  <si>
    <t>Northern</t>
  </si>
  <si>
    <t>Penrhyn</t>
  </si>
  <si>
    <t>Rakahanga</t>
  </si>
  <si>
    <t>Manihiki</t>
  </si>
  <si>
    <t>Pukapuka</t>
  </si>
  <si>
    <t>Nassau</t>
  </si>
  <si>
    <t>Suwarrow</t>
  </si>
  <si>
    <t>Southern</t>
  </si>
  <si>
    <t>Palmerston</t>
  </si>
  <si>
    <t>Aitutaki</t>
  </si>
  <si>
    <t>Manuae</t>
  </si>
  <si>
    <t>Takutea</t>
  </si>
  <si>
    <t>Mitiaro</t>
  </si>
  <si>
    <t>Atiu</t>
  </si>
  <si>
    <t>Mauke</t>
  </si>
  <si>
    <t>Mangaia</t>
  </si>
  <si>
    <t>Cook Islands</t>
  </si>
  <si>
    <t>Ongoing</t>
  </si>
  <si>
    <t>Committed</t>
  </si>
  <si>
    <t>CO</t>
  </si>
  <si>
    <t>Pipeline</t>
  </si>
  <si>
    <t>PI</t>
  </si>
  <si>
    <t>Brief Description</t>
  </si>
  <si>
    <t>Project Type</t>
  </si>
  <si>
    <t>New</t>
  </si>
  <si>
    <t>Upgrade</t>
  </si>
  <si>
    <t>Renew</t>
  </si>
  <si>
    <t>Upgrade/Improve existing capacity of expand extent</t>
  </si>
  <si>
    <t>Refurbish or replace existing (like with like)</t>
  </si>
  <si>
    <t>Build new infrastruture</t>
  </si>
  <si>
    <t>Study</t>
  </si>
  <si>
    <t>Feasibility study for major infrastructure</t>
  </si>
  <si>
    <t>Empire Bridge Replacement</t>
  </si>
  <si>
    <t>Sheraton Bridge Replacement</t>
  </si>
  <si>
    <t xml:space="preserve">Design and construction </t>
  </si>
  <si>
    <t>Advertised for tenders Feb 2021</t>
  </si>
  <si>
    <t>Arorangi Drainage Improvements</t>
  </si>
  <si>
    <t>Culvert Replacement &amp; Improvement</t>
  </si>
  <si>
    <t>Rarotonga wide renewal of culverts</t>
  </si>
  <si>
    <t>Aroko Road Widening Project</t>
  </si>
  <si>
    <t>Awaiting completion of Drainage Works</t>
  </si>
  <si>
    <t>New project in high tourist area</t>
  </si>
  <si>
    <t>Road Safety Improvements</t>
  </si>
  <si>
    <t>Muri Area Upgrade with Footpaths</t>
  </si>
  <si>
    <t xml:space="preserve">Increase road width for safety </t>
  </si>
  <si>
    <t>Needs FS update</t>
  </si>
  <si>
    <t>Aitutaki Domestic Water Tanks</t>
  </si>
  <si>
    <t>Atiu Community Water Storage</t>
  </si>
  <si>
    <t xml:space="preserve">Mangaia Water Distribution Upgrade </t>
  </si>
  <si>
    <t>Mitiaro Water Tanks</t>
  </si>
  <si>
    <t>Pukapuka Water Gallery Improvement</t>
  </si>
  <si>
    <t>Mauke Airport Fencing Improvements</t>
  </si>
  <si>
    <t>Low Priority</t>
  </si>
  <si>
    <t>Mangaia Airport Runway Upgrade</t>
  </si>
  <si>
    <t>Relocate &amp; upgrade runway (feasibility and build)</t>
  </si>
  <si>
    <t>Detailed design</t>
  </si>
  <si>
    <t>Mauke Airport Improvements</t>
  </si>
  <si>
    <t>Mitiaro Airport Runway Upgrade</t>
  </si>
  <si>
    <t>Penrhyn Airport Runway Upgrade</t>
  </si>
  <si>
    <t>Pukapuka Airport Runway Upgrade</t>
  </si>
  <si>
    <t>Feasibility study and construction for CAA Part 139</t>
  </si>
  <si>
    <t>Business plan and strategy</t>
  </si>
  <si>
    <t>Runway slab repairs</t>
  </si>
  <si>
    <t>Aitutaki Passenger Terminal Improvements</t>
  </si>
  <si>
    <t>NZ Aid</t>
  </si>
  <si>
    <t>Replacement Slab Contract has been let.</t>
  </si>
  <si>
    <t>ADB</t>
  </si>
  <si>
    <t>Pukapuka Jetty Development</t>
  </si>
  <si>
    <t>Rakahanga Harbour Improvement</t>
  </si>
  <si>
    <t>Avatiu  Harbour Entrance Widening</t>
  </si>
  <si>
    <t>Avatiu Eastern Breakwater</t>
  </si>
  <si>
    <t>Penrhyn Harbour Upgrade</t>
  </si>
  <si>
    <t>Marina upgrade, passage dredging and town centre dev</t>
  </si>
  <si>
    <t>Nassau Harbour Improvements</t>
  </si>
  <si>
    <t>Avatiu Western Marina Extension</t>
  </si>
  <si>
    <t xml:space="preserve">Including cyclone protection works </t>
  </si>
  <si>
    <t>Awaiting feasibility study for costs</t>
  </si>
  <si>
    <t xml:space="preserve"> Feasibility study (Pa Enua and Rarotonga)</t>
  </si>
  <si>
    <t>Air</t>
  </si>
  <si>
    <t>Energy</t>
  </si>
  <si>
    <t>Education</t>
  </si>
  <si>
    <t>ICT</t>
  </si>
  <si>
    <t>Marine</t>
  </si>
  <si>
    <t>Road</t>
  </si>
  <si>
    <t>Waste</t>
  </si>
  <si>
    <t>Water</t>
  </si>
  <si>
    <t>Recycling Transfer Facility</t>
  </si>
  <si>
    <t>Hazardous Waste Handling Facilities</t>
  </si>
  <si>
    <t>TGA Rarotonga Compost Facilities</t>
  </si>
  <si>
    <t>Feasibility and construction</t>
  </si>
  <si>
    <t>Private Sector Generation</t>
  </si>
  <si>
    <t>Private funded power scheme</t>
  </si>
  <si>
    <t>Energy Production/Distribution Upgrade</t>
  </si>
  <si>
    <t>TAU Generation Projects</t>
  </si>
  <si>
    <t>Network Stage 2</t>
  </si>
  <si>
    <t>Renewable Energy Project Management</t>
  </si>
  <si>
    <t>Upgrade Existing Grid and Equipment</t>
  </si>
  <si>
    <t>Aroa Stream Embankment</t>
  </si>
  <si>
    <t>Avana Coastal Protection</t>
  </si>
  <si>
    <t>Cyclone Shelters Structural Review</t>
  </si>
  <si>
    <t xml:space="preserve">Roads Planned Periodic Maintenance </t>
  </si>
  <si>
    <t>Resurfacing and rehabilitation</t>
  </si>
  <si>
    <t>Tepuka Sanitation Improvement</t>
  </si>
  <si>
    <t>Assessment and construction</t>
  </si>
  <si>
    <t>Pa Enua Coastal Erosion Protection</t>
  </si>
  <si>
    <t>Kerb &amp; Channel &amp; Footpaths proposed on sea side</t>
  </si>
  <si>
    <t>Move Tower to southern side of airport</t>
  </si>
  <si>
    <t>A very long term project</t>
  </si>
  <si>
    <t>Some funding ex Climate Adaption</t>
  </si>
  <si>
    <t>Western end airfield protection</t>
  </si>
  <si>
    <t>Extension of Apron to accommodate extra aircraft</t>
  </si>
  <si>
    <t>Extend runway to provide 200m runoff zone</t>
  </si>
  <si>
    <t>Less aircraft movements could see pro 'sit'</t>
  </si>
  <si>
    <t>Replicate phase 1 building to increase size</t>
  </si>
  <si>
    <t>Increase Size</t>
  </si>
  <si>
    <t>Aust Con appointed : Review due to Covid</t>
  </si>
  <si>
    <t>Redesign rebuild of original area</t>
  </si>
  <si>
    <t>Redesign rebuild of original area should sit with above.</t>
  </si>
  <si>
    <t>Land Purchase underway: Aviation requirement</t>
  </si>
  <si>
    <t>Ditto -- Await review Master Plan</t>
  </si>
  <si>
    <t>Northern end protection of safety runoff area.</t>
  </si>
  <si>
    <t>Desirable but maybe not necessary</t>
  </si>
  <si>
    <t>Extension and full rebuild</t>
  </si>
  <si>
    <t xml:space="preserve">Was high priority in 2015 NIIP !! </t>
  </si>
  <si>
    <t>Fencing to control roaming animals</t>
  </si>
  <si>
    <t>A safety isue that should proceed.</t>
  </si>
  <si>
    <t>Sits with Sth Group feasibility study on airports</t>
  </si>
  <si>
    <t xml:space="preserve"> Await review of Master Plan</t>
  </si>
  <si>
    <t>New Dredge about to be received.</t>
  </si>
  <si>
    <t>Required due to safety issues</t>
  </si>
  <si>
    <t>Drain/Culvert upgrades to cater for more intense rain.</t>
  </si>
  <si>
    <t>Signage, guard railing etc</t>
  </si>
  <si>
    <t>To provide a suitable vehicle access to shelter</t>
  </si>
  <si>
    <t>Upgrade of causeway road due to higher sea activity</t>
  </si>
  <si>
    <t>Decision around location to be resolved.</t>
  </si>
  <si>
    <t>Should follow Muri drainage improvements</t>
  </si>
  <si>
    <t xml:space="preserve">Ditto </t>
  </si>
  <si>
    <t>Should sit with above</t>
  </si>
  <si>
    <t>Avaition Requirement</t>
  </si>
  <si>
    <t>Stand alone cyclone shelter for public</t>
  </si>
  <si>
    <t>Tender accepted and under construction</t>
  </si>
  <si>
    <t xml:space="preserve">To be scoped and designed </t>
  </si>
  <si>
    <t>All encompassing Gvt building proposal downtown</t>
  </si>
  <si>
    <t>Prelim design complete, will need to be staged.</t>
  </si>
  <si>
    <t xml:space="preserve">Combine with Sth Group </t>
  </si>
  <si>
    <t>Req for design tenders underway Mar 21.</t>
  </si>
  <si>
    <t xml:space="preserve">Sits with Manihiki ( Pos Aussie Funding ) </t>
  </si>
  <si>
    <t>x</t>
  </si>
  <si>
    <t>High priority to reduce pipe losses.</t>
  </si>
  <si>
    <t>Installation of water meters to all connections</t>
  </si>
  <si>
    <t>Needs to be in place before any charging !!!</t>
  </si>
  <si>
    <t>Meters at intake sites that were missing from TMV.</t>
  </si>
  <si>
    <t>Continual UV maintenance and new school unit instal</t>
  </si>
  <si>
    <t>Provides potable water to general public</t>
  </si>
  <si>
    <t>CCTV Mapping of Network &amp; Pipe Cleaning</t>
  </si>
  <si>
    <t>Required to ensure potable water to customers</t>
  </si>
  <si>
    <t>Confirm network and cleaning procedure</t>
  </si>
  <si>
    <t>Piping To Fix Deadlegs</t>
  </si>
  <si>
    <t>Many deadlegs need to be eliminated or renewed</t>
  </si>
  <si>
    <t>Consideration at time of Manihiki &amp; Penrhyn ??</t>
  </si>
  <si>
    <t>A must as part of process towards potable water</t>
  </si>
  <si>
    <t>Land and facilities required for sludge disposal</t>
  </si>
  <si>
    <t>Suitable land identified. Requires EIA</t>
  </si>
  <si>
    <t>Facilities req to check filter &amp; water Quality</t>
  </si>
  <si>
    <t>Part of getting TTV into full quality mode</t>
  </si>
  <si>
    <t>Upgrade of current treatment and discharge system.</t>
  </si>
  <si>
    <t>Heavy populated area close by schools.</t>
  </si>
  <si>
    <t>Reticulated system for Rarotonga wih start in Muri area.</t>
  </si>
  <si>
    <t>GHD consultants have ben scoping possibilities</t>
  </si>
  <si>
    <t>Feasibility / design study required</t>
  </si>
  <si>
    <t>Water tanks to private homes</t>
  </si>
  <si>
    <t>290 homes left to complete</t>
  </si>
  <si>
    <t>Repair of a number of 45,000 lt tanks</t>
  </si>
  <si>
    <t>Funding to be determined</t>
  </si>
  <si>
    <t>Atiu Water Reticulation System</t>
  </si>
  <si>
    <t>To be fuly scoped for gound water source</t>
  </si>
  <si>
    <t>Oneroa Village supply upgrade</t>
  </si>
  <si>
    <t>Scoping and Design underway.</t>
  </si>
  <si>
    <t>Continuation of upgrade to community water system.</t>
  </si>
  <si>
    <t>Gallery Upgrade required</t>
  </si>
  <si>
    <t>I Council do not want underground water taped.</t>
  </si>
  <si>
    <t>Nth Group tank upgrades need to continue</t>
  </si>
  <si>
    <t>Many completed still others need repairs.</t>
  </si>
  <si>
    <t>Supervisory Control and Data Acquisition</t>
  </si>
  <si>
    <t>Using IT monitoring and control of site systems.</t>
  </si>
  <si>
    <t>Scping and survey recenty carried out</t>
  </si>
  <si>
    <t>Part of overall waste management strategy</t>
  </si>
  <si>
    <t>Upgrade and extension</t>
  </si>
  <si>
    <t>Needs to be fully scoped and planned.</t>
  </si>
  <si>
    <t>Various island requirements</t>
  </si>
  <si>
    <t>Upgrade of stormwater system part of island wide Pro</t>
  </si>
  <si>
    <t>Small CCAF project started - to be extended.</t>
  </si>
  <si>
    <t>Critcal zones around island to be scoped and designed</t>
  </si>
  <si>
    <t>USP Campus Construction</t>
  </si>
  <si>
    <t>Southern Submarine Fibre Optic Cable</t>
  </si>
  <si>
    <t>Will require detailed design, and construction</t>
  </si>
  <si>
    <t>Submarine fibre-optic cable connecting of the Sth Cooks</t>
  </si>
  <si>
    <t>Project Urgency</t>
  </si>
  <si>
    <t>Critical</t>
  </si>
  <si>
    <t xml:space="preserve">Strategic </t>
  </si>
  <si>
    <t>Socio- Econ</t>
  </si>
  <si>
    <t>HS Risk</t>
  </si>
  <si>
    <t>Presents a threat to life an Health &amp; safety of citizens</t>
  </si>
  <si>
    <t>Important for the island/community viability, needs urgent addressing</t>
  </si>
  <si>
    <t>Required to improve the standard of living in the long term (non urgent)</t>
  </si>
  <si>
    <t>Renovating the deficient shelters on Rarotonga</t>
  </si>
  <si>
    <t>Sanitation</t>
  </si>
  <si>
    <t>TMU</t>
  </si>
  <si>
    <t>Scoping and Implementation</t>
  </si>
  <si>
    <t>TBD - Must look at options for desludging septic</t>
  </si>
  <si>
    <t>Scoping Options and feasibility</t>
  </si>
  <si>
    <t>National Harbours Road Map</t>
  </si>
  <si>
    <t>ICI</t>
  </si>
  <si>
    <t>GCF</t>
  </si>
  <si>
    <t>ICT Server Room, Network Upgrade</t>
  </si>
  <si>
    <t>Development of a purpose built boat to service the Cook Islands</t>
  </si>
  <si>
    <t>Fixing the main artery through Mangaia</t>
  </si>
  <si>
    <t>Subject to the Scoping Study</t>
  </si>
  <si>
    <t>Stage 2 upgrade of the academic learning centres. Stage 3 Princess Anne Hall upgrades for the Facaulty of Arts</t>
  </si>
  <si>
    <t>Tereora Pa Enua Hostel</t>
  </si>
  <si>
    <t>Hostel for the Pa Enua students</t>
  </si>
  <si>
    <t>TMO - Primary Care Centre of Excellence</t>
  </si>
  <si>
    <t>Construction of a Primary Care and Pandemic Centre at Tupapa to replace the sub standard health facillity and infrastructure.</t>
  </si>
  <si>
    <t>MOCS</t>
  </si>
  <si>
    <t>New Prison</t>
  </si>
  <si>
    <t>Review of the entire prison complex and reconstruction of the Master Plan</t>
  </si>
  <si>
    <t>New Parliament &amp; Ministerial Offices</t>
  </si>
  <si>
    <t>QR Residence</t>
  </si>
  <si>
    <t>Permanent Residence For Head Of State</t>
  </si>
  <si>
    <t>Avatiu Port Walkway and Marina</t>
  </si>
  <si>
    <t>Two Roads Parking, Lighting and Footpaths</t>
  </si>
  <si>
    <t>Nikao Social Centre</t>
  </si>
  <si>
    <t>National Stadium</t>
  </si>
  <si>
    <t>Program</t>
  </si>
  <si>
    <t>The  National  Boat</t>
  </si>
  <si>
    <t xml:space="preserve">Cost </t>
  </si>
  <si>
    <t>Complexity</t>
  </si>
  <si>
    <t>Sustainability</t>
  </si>
  <si>
    <t>Scope</t>
  </si>
  <si>
    <t>Economic Impact</t>
  </si>
  <si>
    <t>Environmental Impact</t>
  </si>
  <si>
    <t>Social Impact</t>
  </si>
  <si>
    <t>The activity impacts 1500-2,500 people.</t>
  </si>
  <si>
    <t xml:space="preserve">Upfront costs and sustained ongoing expenses, with some cost recovery. </t>
  </si>
  <si>
    <t>Mild negative impact</t>
  </si>
  <si>
    <t>Significant improvement of lifestyle or risk mitigation/improvements for disadvantaged groups.</t>
  </si>
  <si>
    <t>Target population is less than 500.</t>
  </si>
  <si>
    <t>The activity impacts between 500-1,500 people.</t>
  </si>
  <si>
    <t>Impacts 1,500-10,000 OR a target population such as women, children, the elderly, disabled, or other disadvantaged groups.</t>
  </si>
  <si>
    <t>Nationwide impacts</t>
  </si>
  <si>
    <t>Economic Risk/Benefit</t>
  </si>
  <si>
    <t xml:space="preserve">Significant upfront costs as well as sustained ongoing expenses with no recourse for cost recovery. </t>
  </si>
  <si>
    <t>One off upfront cost plus repairs and maintenance, little or no cost recovery.</t>
  </si>
  <si>
    <t xml:space="preserve">One off negative cost, minimal cost recovery. </t>
  </si>
  <si>
    <t xml:space="preserve">Cost neutral, most costs can be recovered. </t>
  </si>
  <si>
    <t>Positive return on investment but less than commercial rate</t>
  </si>
  <si>
    <t xml:space="preserve">The return on investment will result in a commercial rate of return. </t>
  </si>
  <si>
    <t>Will result in an increase of more than 2% of GDP.</t>
  </si>
  <si>
    <t>Environmental Risk/Benefit</t>
  </si>
  <si>
    <t>Severe wide spread negative impact, irreversable</t>
  </si>
  <si>
    <t>Severe negative impact, irreversible</t>
  </si>
  <si>
    <t>Severe negative impact, generational recovery period</t>
  </si>
  <si>
    <t>Severe negative impact, significant time and cost to rehabilitate</t>
  </si>
  <si>
    <t>Severe negative impact</t>
  </si>
  <si>
    <t>Moderate negative impact</t>
  </si>
  <si>
    <t>Neutral environmental risks/benefits</t>
  </si>
  <si>
    <t>Indirect benefits that improve environment</t>
  </si>
  <si>
    <t>Significant improvement of environment or risk mitigation/increased resilience to climate change impacts.</t>
  </si>
  <si>
    <t>Social Risk/Benefit</t>
  </si>
  <si>
    <t>Severe negative national impact, irreversible</t>
  </si>
  <si>
    <t>Severe negative generational impacts</t>
  </si>
  <si>
    <t xml:space="preserve">Severe negative impact, over the long term (10+ years) </t>
  </si>
  <si>
    <t>Severe negative impact, over the mid term (5 years +)</t>
  </si>
  <si>
    <t>Severe negative impact, localised or temporary</t>
  </si>
  <si>
    <t>Neutral social risks/benefits</t>
  </si>
  <si>
    <t>Indirect benefits that improve or save lives.</t>
  </si>
  <si>
    <t>Mental Health Facility</t>
  </si>
  <si>
    <t>IMP Agency</t>
  </si>
  <si>
    <t>INTAFF</t>
  </si>
  <si>
    <t>Correctives Services</t>
  </si>
  <si>
    <t>Aitutaki Power</t>
  </si>
  <si>
    <t>CIG</t>
  </si>
  <si>
    <t>NZAID</t>
  </si>
  <si>
    <t>AIIB</t>
  </si>
  <si>
    <t>AusAID</t>
  </si>
  <si>
    <t>Japan</t>
  </si>
  <si>
    <t>EU</t>
  </si>
  <si>
    <t>UNDP</t>
  </si>
  <si>
    <t>SPREP</t>
  </si>
  <si>
    <t>SPC</t>
  </si>
  <si>
    <t>PIFS</t>
  </si>
  <si>
    <t>TBF</t>
  </si>
  <si>
    <t>Internal Affairs</t>
  </si>
  <si>
    <t>To Tatou Vai</t>
  </si>
  <si>
    <t>Following SPC scoping mission in 2020</t>
  </si>
  <si>
    <t>UNDP/NZ</t>
  </si>
  <si>
    <t>Pa Enua and Rarotonga -  Research and Investigations</t>
  </si>
  <si>
    <t>20/21</t>
  </si>
  <si>
    <t>21/22</t>
  </si>
  <si>
    <t>22/23</t>
  </si>
  <si>
    <t>23/24</t>
  </si>
  <si>
    <t>24/25</t>
  </si>
  <si>
    <t>26/27</t>
  </si>
  <si>
    <t>27/28</t>
  </si>
  <si>
    <t>28/29</t>
  </si>
  <si>
    <t>29/30</t>
  </si>
  <si>
    <t>30/31</t>
  </si>
  <si>
    <t>25/26</t>
  </si>
  <si>
    <t>31/32</t>
  </si>
  <si>
    <t>32/33</t>
  </si>
  <si>
    <t>34/35</t>
  </si>
  <si>
    <t>35/36</t>
  </si>
  <si>
    <t>Taipara Bridge Replacement</t>
  </si>
  <si>
    <t>Will enhance socio-economic outcomes</t>
  </si>
  <si>
    <t>Feasibility? Maybe scrapped</t>
  </si>
  <si>
    <t>Sludge Disposal</t>
  </si>
  <si>
    <t>Water Network Infrastructure/Laboratory Assets</t>
  </si>
  <si>
    <t>Sub Main Replacement Sector 5 - Titikaveka</t>
  </si>
  <si>
    <t>SCADA Installation</t>
  </si>
  <si>
    <t>Water Meters - Purchase and Install</t>
  </si>
  <si>
    <t>UV Station Maintenance Testing &amp; New School UV's</t>
  </si>
  <si>
    <t>Reservoir &amp; Tank Meters for Turbidity</t>
  </si>
  <si>
    <t>Mitiaro Wharf Upgrade</t>
  </si>
  <si>
    <t>Atiu Wharf Upgrade</t>
  </si>
  <si>
    <t>6MW PV Generation Contract</t>
  </si>
  <si>
    <t>Education Infrastructure Master Plan</t>
  </si>
  <si>
    <t>Rakahanga School Upgrades</t>
  </si>
  <si>
    <t>Rakahanga New Hospital Roof</t>
  </si>
  <si>
    <t>Vaikapuangi Government Office Complex</t>
  </si>
  <si>
    <t>Manihiki New Government Building (Replace MoJ)</t>
  </si>
  <si>
    <t>Manihiki Tauhunu School Upgrades</t>
  </si>
  <si>
    <t>Manihiki Major Renovations to Cyclone Centres</t>
  </si>
  <si>
    <t>Te Atukura Parliament and Ministerial Offices</t>
  </si>
  <si>
    <t>Rakahanga Island Admin and Government Offices</t>
  </si>
  <si>
    <t>Cat.4</t>
  </si>
  <si>
    <t>Cat.5</t>
  </si>
  <si>
    <t>Project Name</t>
  </si>
  <si>
    <t>Row</t>
  </si>
  <si>
    <t>SCALE</t>
  </si>
  <si>
    <t>BENEFIT</t>
  </si>
  <si>
    <t>Budget ($million)</t>
  </si>
  <si>
    <t>Scale Score</t>
  </si>
  <si>
    <t>Benefit Score</t>
  </si>
  <si>
    <t>Criteria  Ratings</t>
  </si>
  <si>
    <t>$10,000 or less</t>
  </si>
  <si>
    <t>$10,000-$50,000</t>
  </si>
  <si>
    <t>$50,000-$150,000</t>
  </si>
  <si>
    <t>$150,000-$500,000</t>
  </si>
  <si>
    <t>Above $500,000</t>
  </si>
  <si>
    <t xml:space="preserve">The activity can be easily implemented within the year with little or no additional inputs </t>
  </si>
  <si>
    <t>Requires short term TA (within the year) but little recurring assistance</t>
  </si>
  <si>
    <t>The activity will require expertise and TA over a two year period.</t>
  </si>
  <si>
    <t xml:space="preserve">Multi year activity with up to 2 permanent staff added.  </t>
  </si>
  <si>
    <t>Multi year activity, permanent staff added, and multiple contracts and/or project management unit required.</t>
  </si>
  <si>
    <t>No recurring impacts beyond the financial year.</t>
  </si>
  <si>
    <t>There is an additional workload that can be taken by current capacity or a small increase in opex (i.e. less than 20% of agency opex up to 2 yrs)</t>
  </si>
  <si>
    <t>There is a need to recruit additional resources, between 20% - 50 % of agency’s operating budget for up to 3 years.</t>
  </si>
  <si>
    <t>Requires foreign TA and has ongoing budgetary implications beyond what is currently allocated.</t>
  </si>
  <si>
    <t>High TA component, large cost, and will result in significant, long lasting change.</t>
  </si>
  <si>
    <t>Project Scale Criteria</t>
  </si>
  <si>
    <t>Project Benefits Criteria</t>
  </si>
  <si>
    <t>Feasibility study for main island facility and potential for export fish offloading</t>
  </si>
  <si>
    <t>Upgraded harbour and protection works for relocated fuel depot</t>
  </si>
  <si>
    <t>Jetty construction for separate villages</t>
  </si>
  <si>
    <t>Cook Islands National Infrastructure Investment Plan (2021 Release)</t>
  </si>
  <si>
    <t xml:space="preserve">Repairs to Mains </t>
  </si>
  <si>
    <t>Continual replacement of stage 1 faulty system</t>
  </si>
  <si>
    <t>Developing Reticulated systems in Mitiaro &amp; Mangaia</t>
  </si>
  <si>
    <t xml:space="preserve">2km pipeline construction </t>
  </si>
  <si>
    <t>Reticulaton system for Villages (water sourcing required)</t>
  </si>
  <si>
    <t>One off upfront cost, little or no cost recovery.</t>
  </si>
  <si>
    <t>Program Name (alphabetical)</t>
  </si>
  <si>
    <t>Rarotonga Government Buildings</t>
  </si>
  <si>
    <t>Rarotonga Township Enhancements</t>
  </si>
  <si>
    <t>Aitutaki Harbour and Marina Improvements</t>
  </si>
  <si>
    <t>National Coastal Protection Program</t>
  </si>
  <si>
    <t>Northern Harbour Improvements</t>
  </si>
  <si>
    <t>Northern Airport Improvements</t>
  </si>
  <si>
    <t>Northern Building Improvements</t>
  </si>
  <si>
    <t>Aitutaki Airport Improvements</t>
  </si>
  <si>
    <t>Rarotonga Education Infrastructure Program</t>
  </si>
  <si>
    <t>National Health Infrastructure Program</t>
  </si>
  <si>
    <t>Northern Sanitation Improvements</t>
  </si>
  <si>
    <t>Rarotonga Bridge Renewals</t>
  </si>
  <si>
    <t>Rarotonga Harbour Improvements</t>
  </si>
  <si>
    <t>Aitutaki Renewable Energy Program</t>
  </si>
  <si>
    <t>Northern Water Security Program</t>
  </si>
  <si>
    <t>Aitutaki Water Security Program</t>
  </si>
  <si>
    <t>Pa Enua Cyclone Shelter Program</t>
  </si>
  <si>
    <t>Rarotonga Airport Upgrades</t>
  </si>
  <si>
    <t>Rarotonga Cyclone Shelter Program</t>
  </si>
  <si>
    <t>Rarotonga Renewable Energy Program</t>
  </si>
  <si>
    <t>Rarotonga Road Improvements</t>
  </si>
  <si>
    <t>Rarotonga Road Maintenance Program</t>
  </si>
  <si>
    <t>Rarotonga Sanitation Improvements</t>
  </si>
  <si>
    <t>Northern Solid Waste Program</t>
  </si>
  <si>
    <t>Rarotonga Water Security Program</t>
  </si>
  <si>
    <t>National Tertiary Campus Improvements</t>
  </si>
  <si>
    <t>Southern Harbour Improvements</t>
  </si>
  <si>
    <t>Southern Road Improvement Program</t>
  </si>
  <si>
    <t>Southern Solid Waste Management Program</t>
  </si>
  <si>
    <t>Rarotonga Solid Waste Management Program</t>
  </si>
  <si>
    <t>Southern Sanitation Improvements</t>
  </si>
  <si>
    <t>Southern Water Security Program</t>
  </si>
  <si>
    <t>Pukapuka Harbour Improvements</t>
  </si>
  <si>
    <t>(unassigned)</t>
  </si>
  <si>
    <t>National ICT Enhancements</t>
  </si>
  <si>
    <t>Northern Renewable Energy Program</t>
  </si>
  <si>
    <t>Rarotonga Energy Upgrades</t>
  </si>
  <si>
    <t>Solid Waste Incinerator</t>
  </si>
  <si>
    <t>Southern Water Ground Water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</si>
  <si>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</si>
  <si>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</si>
  <si>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</si>
  <si>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</si>
  <si>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</si>
  <si>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</si>
  <si>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</si>
  <si>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</si>
  <si>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</si>
  <si>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</si>
  <si>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Yr 11+</t>
  </si>
  <si>
    <t>Program Budget</t>
  </si>
  <si>
    <t>ID</t>
  </si>
  <si>
    <t>Sector</t>
  </si>
  <si>
    <t>BUILDINGS AND FACILITIES</t>
  </si>
  <si>
    <t>Buildings</t>
  </si>
  <si>
    <t>COASTAL PROTECTION</t>
  </si>
  <si>
    <t>Health</t>
  </si>
  <si>
    <t>HEALTH</t>
  </si>
  <si>
    <t>Coastal</t>
  </si>
  <si>
    <t>Municipal</t>
  </si>
  <si>
    <t>MUNICIPAL</t>
  </si>
  <si>
    <t>Criticality</t>
  </si>
  <si>
    <t>Stimulus</t>
  </si>
  <si>
    <t>Climate</t>
  </si>
  <si>
    <t>Funding Source</t>
  </si>
  <si>
    <t>Category</t>
  </si>
  <si>
    <t>Feasibility</t>
  </si>
  <si>
    <t>Design</t>
  </si>
  <si>
    <t>Construct</t>
  </si>
  <si>
    <t>Penrhyn Harbour Assessment</t>
  </si>
  <si>
    <t>Campus, dorm and faculty housing (Scoping study to confirm)</t>
  </si>
  <si>
    <t>C2</t>
  </si>
  <si>
    <t>C1</t>
  </si>
  <si>
    <t>10-yr Budget</t>
  </si>
  <si>
    <t>Best Estimate</t>
  </si>
  <si>
    <t>Coastal Prominade and Town Centre Enhancements</t>
  </si>
  <si>
    <t>Markets and Constitution Park Reorganisation</t>
  </si>
  <si>
    <t>Panama Walk and Cycleway</t>
  </si>
  <si>
    <t>New Rarotonga Hospital</t>
  </si>
  <si>
    <t>Aged Care Facility</t>
  </si>
  <si>
    <t>Mitiaro Water Source and Distribution Improvement</t>
  </si>
  <si>
    <t>Rakahanga Cyclone Shelter</t>
  </si>
  <si>
    <t>Nassau Cyclone Shelter</t>
  </si>
  <si>
    <t>Rarotonga Cyclone Shelter Upgrade</t>
  </si>
  <si>
    <t>Pukapuka Household Sanitation Facilities</t>
  </si>
  <si>
    <t>Nation Waste Management Strategy</t>
  </si>
  <si>
    <t>Eastern End Safety Area</t>
  </si>
  <si>
    <t>Runway Repairs</t>
  </si>
  <si>
    <t>Pukapuka Causeway Protection</t>
  </si>
  <si>
    <t>Pukapuka Cyclone Shelter Access Road</t>
  </si>
  <si>
    <t>Mangaia Road Upgrades</t>
  </si>
  <si>
    <t>Northern Community Water Tanks Rehabilitation</t>
  </si>
  <si>
    <t>Penrhyn Cyclone Shelter</t>
  </si>
  <si>
    <t>MTVKTV Long-term Sanitation Upgrades</t>
  </si>
  <si>
    <t xml:space="preserve">Aitutaki Sanitation Upgrades </t>
  </si>
  <si>
    <t>Aitutaki Harbour Passage Dredging</t>
  </si>
  <si>
    <t>Aitutaki Water Ground Water Study</t>
  </si>
  <si>
    <t>Mangaia Harbour Climate Resilience</t>
  </si>
  <si>
    <t>Northern Battery Replacement &amp; Upgrades</t>
  </si>
  <si>
    <t>Airport Cyclone Protection Works</t>
  </si>
  <si>
    <t>Miscellaneous Bridge Upgrades</t>
  </si>
  <si>
    <t>Aitutaki (Orongo) Marina Improvements</t>
  </si>
  <si>
    <t>Penrhyn (TeTautua &amp; Omoka) Port Facilities</t>
  </si>
  <si>
    <t>Mauke Harbour Upgrade</t>
  </si>
  <si>
    <t>Manihiki Jetty Construction</t>
  </si>
  <si>
    <t>Pukapuka Harbour Upgrade</t>
  </si>
  <si>
    <t>Sanitation Management Study</t>
  </si>
  <si>
    <t>Southern Sanitation Upgrades</t>
  </si>
  <si>
    <t>Northern Sanitation Upgrades</t>
  </si>
  <si>
    <t>Aitutaki Upgrade Reticulation System</t>
  </si>
  <si>
    <t>Aitutaki Upgrade of Galleries and Reticulation</t>
  </si>
  <si>
    <t>Aitutaki Solar Stage 2</t>
  </si>
  <si>
    <t>Southern Waste Centres Upgrade</t>
  </si>
  <si>
    <t>Northern Waste Centres Upgrade</t>
  </si>
  <si>
    <t>Airport Arrival Terminal - Phase 2</t>
  </si>
  <si>
    <t>Airport Departure Terminal Upgrade</t>
  </si>
  <si>
    <t>Code C Apron Expansion</t>
  </si>
  <si>
    <t>Airport Relocation of Control Tower</t>
  </si>
  <si>
    <t>Airport Master Plan</t>
  </si>
  <si>
    <t>Airport Check-in Upgrade</t>
  </si>
  <si>
    <t>Airport Baggage Makeup Area</t>
  </si>
  <si>
    <t>Manihiki Upgrade to Regional Turbo Prop Runway</t>
  </si>
  <si>
    <t>Atiu Upgrade to Regional Turbo Prop Runway</t>
  </si>
  <si>
    <t>Aitutaki Runway Reclamation</t>
  </si>
  <si>
    <t>Mauke Road Resurfacing and Rehabilitation</t>
  </si>
  <si>
    <t>Mitiaro Road Resurfacing and Rehabilitation</t>
  </si>
  <si>
    <t>Northern Coastal Erosion and Protection</t>
  </si>
  <si>
    <t>Coastal Management and Mitigation</t>
  </si>
  <si>
    <t>Tereora College Redevelopment Stages 2 and 3</t>
  </si>
  <si>
    <t>Replacement AC sub mains back road Titikaveka</t>
  </si>
  <si>
    <t>Southern Airport Improvements</t>
  </si>
  <si>
    <t>Rarotonga Buildings Program</t>
  </si>
  <si>
    <t>31+</t>
  </si>
  <si>
    <t>Current</t>
  </si>
  <si>
    <t>Estimated Allocation (DATA ENTRY)</t>
  </si>
  <si>
    <t>10-yr Alloc. ($million)</t>
  </si>
  <si>
    <t>Rarotonga Road Reconstruction Program</t>
  </si>
  <si>
    <t>National Vessel Program</t>
  </si>
  <si>
    <t>Southern ICT Connectivity</t>
  </si>
  <si>
    <t>Benefit</t>
  </si>
  <si>
    <t>Rating</t>
  </si>
  <si>
    <t>Prioritisation</t>
  </si>
  <si>
    <t>Scale</t>
  </si>
  <si>
    <t>Total</t>
  </si>
  <si>
    <t>Total projects budget</t>
  </si>
  <si>
    <t>Total No. Projects</t>
  </si>
  <si>
    <t>The activity impacts 1,500-2,500 people.</t>
  </si>
  <si>
    <t>#Cat.4 &amp; 5 Complexity Projects</t>
  </si>
  <si>
    <t>Major Program</t>
  </si>
  <si>
    <t>Core Program</t>
  </si>
  <si>
    <t>Ranking</t>
  </si>
  <si>
    <t>80%Benefit-20%Scale</t>
  </si>
  <si>
    <t xml:space="preserve">&lt;=$400k </t>
  </si>
  <si>
    <t>&gt;$40million</t>
  </si>
  <si>
    <t>&gt;5m and &lt;=15m</t>
  </si>
  <si>
    <t>&gt;400k and &lt;=5m</t>
  </si>
  <si>
    <t>&gt;$15m and &lt;=$40m</t>
  </si>
  <si>
    <t>Island Serviced</t>
  </si>
  <si>
    <t>P1</t>
  </si>
  <si>
    <t>P2</t>
  </si>
  <si>
    <t>Sort</t>
  </si>
  <si>
    <r>
      <rPr>
        <b/>
        <sz val="14"/>
        <color theme="1"/>
        <rFont val="Calibri"/>
        <family val="2"/>
        <scheme val="minor"/>
      </rPr>
      <t>Annex A:</t>
    </r>
    <r>
      <rPr>
        <sz val="14"/>
        <color theme="1"/>
        <rFont val="Calibri"/>
        <family val="2"/>
        <scheme val="minor"/>
      </rPr>
      <t xml:space="preserve">  Infrastructure projects 2021–2031+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</si>
</sst>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,##0.0_ ;\-#,##0.0\ "/>
    <numFmt numFmtId="166" formatCode="_-* #,##0.0_-;\-* #,##0.0_-;_-* &quot;-&quot;??_-;_-@_-"/>
    <numFmt numFmtId="167" formatCode="_-* #,##0_-;\-* #,##0_-;_-* &quot;-&quot;??_-;_-@_-"/>
    <numFmt numFmtId="168" formatCode="#,##0.00_ ;\-#,##0.00\ "/>
    <numFmt numFmtId="169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color rgb="FF92D050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2" tint="-9.9978637043366805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9" tint="0.3999755851924192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6FFF1"/>
        <bgColor indexed="64"/>
      </patternFill>
    </fill>
    <fill>
      <patternFill patternType="solid">
        <fgColor rgb="FFCFE2CD"/>
        <bgColor indexed="64"/>
      </patternFill>
    </fill>
    <fill>
      <patternFill patternType="solid">
        <fgColor rgb="FF5B9D44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F592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5" borderId="0" xfId="0" applyFill="1"/>
    <xf numFmtId="0" fontId="2" fillId="0" borderId="0" xfId="0" applyFont="1" applyBorder="1" applyAlignment="1">
      <alignment horizontal="left" vertical="justify" wrapText="1"/>
    </xf>
    <xf numFmtId="0" fontId="7" fillId="0" borderId="0" xfId="0" applyFont="1"/>
    <xf numFmtId="0" fontId="11" fillId="0" borderId="0" xfId="2"/>
    <xf numFmtId="0" fontId="14" fillId="0" borderId="0" xfId="2" applyFont="1"/>
    <xf numFmtId="0" fontId="1" fillId="7" borderId="0" xfId="2" applyFont="1" applyFill="1" applyAlignment="1">
      <alignment horizontal="right" vertical="center"/>
    </xf>
    <xf numFmtId="0" fontId="11" fillId="4" borderId="0" xfId="2" applyFill="1"/>
    <xf numFmtId="0" fontId="1" fillId="7" borderId="0" xfId="2" applyFont="1" applyFill="1" applyAlignment="1">
      <alignment horizontal="right" vertical="top"/>
    </xf>
    <xf numFmtId="0" fontId="13" fillId="0" borderId="0" xfId="2" applyFont="1" applyAlignment="1">
      <alignment vertical="top" wrapText="1"/>
    </xf>
    <xf numFmtId="0" fontId="13" fillId="7" borderId="0" xfId="2" applyFont="1" applyFill="1" applyAlignment="1">
      <alignment vertical="center"/>
    </xf>
    <xf numFmtId="0" fontId="1" fillId="0" borderId="0" xfId="2" applyFont="1" applyAlignment="1">
      <alignment vertical="top" wrapText="1"/>
    </xf>
    <xf numFmtId="0" fontId="13" fillId="7" borderId="0" xfId="2" applyFont="1" applyFill="1" applyAlignment="1">
      <alignment vertical="center" wrapText="1"/>
    </xf>
    <xf numFmtId="0" fontId="13" fillId="7" borderId="0" xfId="2" applyFont="1" applyFill="1" applyAlignment="1">
      <alignment horizontal="left" vertical="top"/>
    </xf>
    <xf numFmtId="0" fontId="13" fillId="7" borderId="0" xfId="2" applyFont="1" applyFill="1"/>
    <xf numFmtId="0" fontId="11" fillId="10" borderId="0" xfId="2" applyFill="1"/>
    <xf numFmtId="0" fontId="15" fillId="0" borderId="0" xfId="2" applyFont="1"/>
    <xf numFmtId="0" fontId="0" fillId="6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7" borderId="0" xfId="2" applyFont="1" applyFill="1" applyAlignment="1">
      <alignment horizontal="left" vertical="top" wrapText="1"/>
    </xf>
    <xf numFmtId="0" fontId="13" fillId="7" borderId="0" xfId="2" applyFont="1" applyFill="1" applyAlignment="1">
      <alignment horizontal="left" vertical="top" wrapText="1"/>
    </xf>
    <xf numFmtId="0" fontId="0" fillId="0" borderId="0" xfId="0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0" fillId="3" borderId="0" xfId="0" applyFill="1" applyBorder="1"/>
    <xf numFmtId="49" fontId="9" fillId="0" borderId="0" xfId="1" applyNumberFormat="1" applyFont="1" applyFill="1" applyBorder="1" applyAlignment="1" applyProtection="1">
      <alignment horizontal="left" vertical="top" wrapText="1"/>
      <protection locked="0"/>
    </xf>
    <xf numFmtId="49" fontId="9" fillId="0" borderId="0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0" xfId="1" applyNumberFormat="1" applyFont="1" applyFill="1" applyBorder="1" applyAlignment="1">
      <alignment horizontal="center" vertical="top" wrapText="1"/>
    </xf>
    <xf numFmtId="166" fontId="0" fillId="0" borderId="0" xfId="0" applyNumberFormat="1" applyBorder="1"/>
    <xf numFmtId="165" fontId="7" fillId="0" borderId="0" xfId="0" applyNumberFormat="1" applyFont="1" applyBorder="1" applyAlignment="1">
      <alignment horizontal="center"/>
    </xf>
    <xf numFmtId="0" fontId="18" fillId="0" borderId="0" xfId="0" applyFont="1" applyBorder="1"/>
    <xf numFmtId="49" fontId="17" fillId="0" borderId="0" xfId="1" applyNumberFormat="1" applyFont="1" applyFill="1" applyBorder="1" applyAlignment="1" applyProtection="1">
      <alignment horizontal="left" vertical="top" wrapText="1"/>
      <protection locked="0"/>
    </xf>
    <xf numFmtId="49" fontId="6" fillId="0" borderId="0" xfId="1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ont="1" applyBorder="1"/>
    <xf numFmtId="0" fontId="20" fillId="0" borderId="0" xfId="0" applyFont="1" applyBorder="1" applyAlignment="1" applyProtection="1">
      <alignment horizontal="left" vertical="center" wrapText="1"/>
      <protection locked="0"/>
    </xf>
    <xf numFmtId="49" fontId="17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/>
    <xf numFmtId="49" fontId="16" fillId="0" borderId="0" xfId="1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center"/>
    </xf>
    <xf numFmtId="49" fontId="16" fillId="0" borderId="0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2" fontId="0" fillId="0" borderId="0" xfId="0" applyNumberFormat="1"/>
    <xf numFmtId="0" fontId="22" fillId="7" borderId="0" xfId="0" applyFont="1" applyFill="1" applyAlignment="1">
      <alignment horizontal="right" vertical="center"/>
    </xf>
    <xf numFmtId="0" fontId="23" fillId="7" borderId="0" xfId="0" applyFont="1" applyFill="1" applyAlignment="1">
      <alignment vertical="top" wrapText="1"/>
    </xf>
    <xf numFmtId="0" fontId="23" fillId="7" borderId="0" xfId="0" applyFont="1" applyFill="1" applyAlignment="1">
      <alignment vertical="top"/>
    </xf>
    <xf numFmtId="0" fontId="22" fillId="7" borderId="0" xfId="0" applyFont="1" applyFill="1"/>
    <xf numFmtId="0" fontId="22" fillId="7" borderId="0" xfId="0" applyFont="1" applyFill="1" applyAlignment="1">
      <alignment horizontal="right" vertical="top"/>
    </xf>
    <xf numFmtId="0" fontId="24" fillId="7" borderId="0" xfId="0" applyFont="1" applyFill="1" applyAlignment="1">
      <alignment vertical="top"/>
    </xf>
    <xf numFmtId="0" fontId="24" fillId="7" borderId="0" xfId="0" applyFont="1" applyFill="1" applyAlignment="1">
      <alignment vertical="center"/>
    </xf>
    <xf numFmtId="166" fontId="16" fillId="0" borderId="0" xfId="1" applyNumberFormat="1" applyFont="1" applyFill="1" applyBorder="1" applyAlignment="1" applyProtection="1">
      <alignment horizontal="left" vertical="top" wrapText="1"/>
      <protection locked="0"/>
    </xf>
    <xf numFmtId="165" fontId="16" fillId="0" borderId="0" xfId="1" applyNumberFormat="1" applyFont="1" applyFill="1" applyBorder="1" applyAlignment="1">
      <alignment horizontal="center" vertical="top" wrapText="1"/>
    </xf>
    <xf numFmtId="165" fontId="25" fillId="0" borderId="0" xfId="1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/>
    <xf numFmtId="0" fontId="0" fillId="0" borderId="0" xfId="0" applyFill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3" fillId="14" borderId="0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168" fontId="0" fillId="0" borderId="0" xfId="1" applyNumberFormat="1" applyFont="1"/>
    <xf numFmtId="0" fontId="0" fillId="0" borderId="0" xfId="0" applyFill="1"/>
    <xf numFmtId="0" fontId="16" fillId="0" borderId="0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49" fontId="16" fillId="0" borderId="14" xfId="1" applyNumberFormat="1" applyFont="1" applyFill="1" applyBorder="1" applyAlignment="1" applyProtection="1">
      <alignment horizontal="center" vertical="top" wrapText="1"/>
      <protection locked="0"/>
    </xf>
    <xf numFmtId="49" fontId="16" fillId="0" borderId="15" xfId="1" applyNumberFormat="1" applyFont="1" applyFill="1" applyBorder="1" applyAlignment="1" applyProtection="1">
      <alignment horizontal="left" vertical="top" wrapText="1"/>
      <protection locked="0"/>
    </xf>
    <xf numFmtId="49" fontId="16" fillId="0" borderId="17" xfId="1" applyNumberFormat="1" applyFont="1" applyFill="1" applyBorder="1" applyAlignment="1" applyProtection="1">
      <alignment horizontal="center" vertical="top" wrapText="1"/>
      <protection locked="0"/>
    </xf>
    <xf numFmtId="49" fontId="16" fillId="0" borderId="18" xfId="1" applyNumberFormat="1" applyFont="1" applyFill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9" fontId="16" fillId="0" borderId="0" xfId="1" applyNumberFormat="1" applyFont="1" applyFill="1" applyBorder="1" applyAlignment="1" applyProtection="1">
      <alignment horizontal="center" wrapText="1"/>
      <protection locked="0"/>
    </xf>
    <xf numFmtId="49" fontId="16" fillId="0" borderId="15" xfId="1" applyNumberFormat="1" applyFont="1" applyFill="1" applyBorder="1" applyAlignment="1" applyProtection="1">
      <alignment horizontal="center" vertical="top" wrapText="1"/>
      <protection locked="0"/>
    </xf>
    <xf numFmtId="49" fontId="16" fillId="0" borderId="16" xfId="1" applyNumberFormat="1" applyFont="1" applyFill="1" applyBorder="1" applyAlignment="1" applyProtection="1">
      <alignment horizontal="center" vertical="top" wrapText="1"/>
      <protection locked="0"/>
    </xf>
    <xf numFmtId="0" fontId="12" fillId="12" borderId="19" xfId="2" applyFont="1" applyFill="1" applyBorder="1" applyAlignment="1">
      <alignment horizontal="center" textRotation="90"/>
    </xf>
    <xf numFmtId="0" fontId="21" fillId="12" borderId="19" xfId="2" applyFont="1" applyFill="1" applyBorder="1" applyAlignment="1">
      <alignment horizontal="center" textRotation="90"/>
    </xf>
    <xf numFmtId="0" fontId="12" fillId="8" borderId="19" xfId="2" applyFont="1" applyFill="1" applyBorder="1" applyAlignment="1">
      <alignment horizontal="center" textRotation="90"/>
    </xf>
    <xf numFmtId="0" fontId="21" fillId="8" borderId="19" xfId="2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wrapText="1"/>
    </xf>
    <xf numFmtId="9" fontId="10" fillId="0" borderId="2" xfId="4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0" fillId="0" borderId="0" xfId="1" applyNumberFormat="1" applyFont="1"/>
    <xf numFmtId="164" fontId="9" fillId="0" borderId="0" xfId="1" applyFont="1" applyFill="1" applyBorder="1" applyAlignment="1" applyProtection="1">
      <alignment horizontal="left" vertical="top" wrapText="1"/>
      <protection locked="0"/>
    </xf>
    <xf numFmtId="167" fontId="16" fillId="0" borderId="0" xfId="1" applyNumberFormat="1" applyFont="1" applyFill="1" applyBorder="1" applyAlignment="1" applyProtection="1">
      <alignment horizontal="left" vertical="top" wrapText="1"/>
      <protection locked="0"/>
    </xf>
    <xf numFmtId="167" fontId="9" fillId="0" borderId="0" xfId="1" applyNumberFormat="1" applyFont="1" applyFill="1" applyBorder="1" applyAlignment="1" applyProtection="1">
      <alignment horizontal="left" vertical="top" wrapText="1"/>
      <protection locked="0"/>
    </xf>
    <xf numFmtId="167" fontId="25" fillId="0" borderId="0" xfId="1" applyNumberFormat="1" applyFont="1" applyFill="1" applyBorder="1" applyAlignment="1" applyProtection="1">
      <alignment horizontal="left" vertical="top" wrapText="1"/>
      <protection locked="0"/>
    </xf>
    <xf numFmtId="167" fontId="16" fillId="3" borderId="0" xfId="1" applyNumberFormat="1" applyFont="1" applyFill="1" applyBorder="1" applyAlignment="1" applyProtection="1">
      <alignment horizontal="left" vertical="top" wrapText="1"/>
      <protection locked="0"/>
    </xf>
    <xf numFmtId="167" fontId="30" fillId="0" borderId="0" xfId="1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Border="1"/>
    <xf numFmtId="9" fontId="31" fillId="0" borderId="0" xfId="0" applyNumberFormat="1" applyFont="1"/>
    <xf numFmtId="0" fontId="31" fillId="0" borderId="0" xfId="0" applyFont="1"/>
    <xf numFmtId="9" fontId="0" fillId="12" borderId="0" xfId="4" applyFont="1" applyFill="1"/>
    <xf numFmtId="0" fontId="0" fillId="12" borderId="0" xfId="0" applyFill="1"/>
    <xf numFmtId="166" fontId="0" fillId="0" borderId="2" xfId="1" applyNumberFormat="1" applyFont="1" applyBorder="1"/>
    <xf numFmtId="166" fontId="0" fillId="18" borderId="2" xfId="1" applyNumberFormat="1" applyFont="1" applyFill="1" applyBorder="1"/>
    <xf numFmtId="0" fontId="10" fillId="0" borderId="21" xfId="0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0" xfId="0" applyFont="1"/>
    <xf numFmtId="167" fontId="7" fillId="0" borderId="0" xfId="0" applyNumberFormat="1" applyFont="1" applyBorder="1"/>
    <xf numFmtId="0" fontId="13" fillId="7" borderId="0" xfId="2" applyFont="1" applyFill="1" applyAlignment="1">
      <alignment horizontal="left" vertical="top" wrapText="1"/>
    </xf>
    <xf numFmtId="166" fontId="1" fillId="0" borderId="0" xfId="1" applyNumberFormat="1" applyFont="1" applyFill="1"/>
    <xf numFmtId="0" fontId="1" fillId="0" borderId="0" xfId="2" applyFont="1"/>
    <xf numFmtId="0" fontId="13" fillId="7" borderId="0" xfId="0" applyFont="1" applyFill="1" applyAlignment="1">
      <alignment vertical="top"/>
    </xf>
    <xf numFmtId="0" fontId="1" fillId="7" borderId="0" xfId="0" applyFont="1" applyFill="1"/>
    <xf numFmtId="0" fontId="1" fillId="4" borderId="0" xfId="2" applyFont="1" applyFill="1"/>
    <xf numFmtId="0" fontId="24" fillId="0" borderId="0" xfId="2" applyFont="1"/>
    <xf numFmtId="0" fontId="1" fillId="7" borderId="0" xfId="2" applyFont="1" applyFill="1" applyAlignment="1">
      <alignment horizontal="left" vertical="top"/>
    </xf>
    <xf numFmtId="0" fontId="0" fillId="0" borderId="0" xfId="0" applyNumberFormat="1" applyAlignment="1">
      <alignment horizontal="right"/>
    </xf>
    <xf numFmtId="166" fontId="7" fillId="0" borderId="25" xfId="1" applyNumberFormat="1" applyFont="1" applyBorder="1"/>
    <xf numFmtId="0" fontId="7" fillId="0" borderId="25" xfId="1" applyNumberFormat="1" applyFont="1" applyBorder="1" applyAlignment="1">
      <alignment horizontal="right"/>
    </xf>
    <xf numFmtId="167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0" fillId="0" borderId="0" xfId="0" applyFill="1" applyAlignment="1" applyProtection="1">
      <alignment horizontal="left"/>
    </xf>
    <xf numFmtId="0" fontId="0" fillId="0" borderId="0" xfId="1" applyNumberFormat="1" applyFont="1" applyAlignment="1" applyProtection="1">
      <alignment horizontal="right"/>
    </xf>
    <xf numFmtId="167" fontId="0" fillId="0" borderId="0" xfId="1" applyNumberFormat="1" applyFont="1" applyAlignment="1" applyProtection="1">
      <alignment horizontal="center"/>
    </xf>
    <xf numFmtId="0" fontId="35" fillId="12" borderId="0" xfId="0" applyNumberFormat="1" applyFont="1" applyFill="1" applyAlignment="1" applyProtection="1">
      <alignment horizontal="right"/>
      <protection locked="0"/>
    </xf>
    <xf numFmtId="0" fontId="0" fillId="11" borderId="0" xfId="0" applyFill="1" applyBorder="1" applyProtection="1">
      <protection locked="0"/>
    </xf>
    <xf numFmtId="2" fontId="0" fillId="0" borderId="14" xfId="0" applyNumberFormat="1" applyBorder="1"/>
    <xf numFmtId="2" fontId="0" fillId="0" borderId="15" xfId="0" applyNumberFormat="1" applyBorder="1"/>
    <xf numFmtId="0" fontId="0" fillId="0" borderId="16" xfId="0" applyBorder="1"/>
    <xf numFmtId="2" fontId="0" fillId="0" borderId="17" xfId="0" applyNumberFormat="1" applyBorder="1"/>
    <xf numFmtId="2" fontId="0" fillId="0" borderId="0" xfId="0" applyNumberFormat="1" applyBorder="1"/>
    <xf numFmtId="0" fontId="0" fillId="0" borderId="18" xfId="0" applyBorder="1"/>
    <xf numFmtId="2" fontId="0" fillId="0" borderId="27" xfId="0" applyNumberFormat="1" applyBorder="1"/>
    <xf numFmtId="2" fontId="0" fillId="0" borderId="28" xfId="0" applyNumberFormat="1" applyBorder="1"/>
    <xf numFmtId="0" fontId="0" fillId="0" borderId="29" xfId="0" applyBorder="1"/>
    <xf numFmtId="0" fontId="7" fillId="0" borderId="22" xfId="0" applyFont="1" applyBorder="1"/>
    <xf numFmtId="0" fontId="7" fillId="0" borderId="23" xfId="0" applyFont="1" applyBorder="1"/>
    <xf numFmtId="0" fontId="10" fillId="0" borderId="24" xfId="0" applyFont="1" applyFill="1" applyBorder="1" applyAlignment="1">
      <alignment horizontal="center" wrapText="1"/>
    </xf>
    <xf numFmtId="0" fontId="27" fillId="0" borderId="17" xfId="0" applyFont="1" applyBorder="1"/>
    <xf numFmtId="0" fontId="27" fillId="0" borderId="27" xfId="0" applyFont="1" applyBorder="1"/>
    <xf numFmtId="166" fontId="7" fillId="0" borderId="26" xfId="0" applyNumberFormat="1" applyFont="1" applyBorder="1"/>
    <xf numFmtId="0" fontId="0" fillId="0" borderId="17" xfId="0" applyBorder="1"/>
    <xf numFmtId="166" fontId="0" fillId="0" borderId="18" xfId="1" applyNumberFormat="1" applyFont="1" applyBorder="1"/>
    <xf numFmtId="166" fontId="0" fillId="0" borderId="29" xfId="1" applyNumberFormat="1" applyFont="1" applyBorder="1"/>
    <xf numFmtId="0" fontId="0" fillId="12" borderId="0" xfId="0" applyFont="1" applyFill="1" applyBorder="1"/>
    <xf numFmtId="0" fontId="0" fillId="12" borderId="0" xfId="0" applyFill="1" applyBorder="1"/>
    <xf numFmtId="0" fontId="0" fillId="12" borderId="28" xfId="0" applyFont="1" applyFill="1" applyBorder="1"/>
    <xf numFmtId="9" fontId="29" fillId="0" borderId="2" xfId="4" applyFont="1" applyBorder="1" applyAlignment="1">
      <alignment horizontal="center" vertical="center"/>
    </xf>
    <xf numFmtId="0" fontId="37" fillId="2" borderId="30" xfId="2" applyFont="1" applyFill="1" applyBorder="1" applyAlignment="1">
      <alignment horizontal="center" textRotation="90"/>
    </xf>
    <xf numFmtId="0" fontId="34" fillId="0" borderId="0" xfId="0" applyNumberFormat="1" applyFont="1"/>
    <xf numFmtId="2" fontId="7" fillId="0" borderId="0" xfId="0" applyNumberFormat="1" applyFont="1"/>
    <xf numFmtId="166" fontId="5" fillId="0" borderId="0" xfId="1" applyNumberFormat="1" applyFont="1"/>
    <xf numFmtId="166" fontId="5" fillId="0" borderId="0" xfId="1" applyNumberFormat="1" applyFont="1" applyFill="1"/>
    <xf numFmtId="0" fontId="40" fillId="0" borderId="0" xfId="0" applyNumberFormat="1" applyFont="1" applyAlignment="1">
      <alignment horizontal="center"/>
    </xf>
    <xf numFmtId="169" fontId="0" fillId="0" borderId="0" xfId="1" applyNumberFormat="1" applyFont="1" applyFill="1" applyAlignment="1" applyProtection="1">
      <alignment horizontal="right"/>
    </xf>
    <xf numFmtId="0" fontId="6" fillId="0" borderId="0" xfId="0" applyFont="1" applyBorder="1" applyAlignment="1">
      <alignment vertical="center"/>
    </xf>
    <xf numFmtId="0" fontId="19" fillId="2" borderId="13" xfId="0" applyFont="1" applyFill="1" applyBorder="1" applyAlignment="1">
      <alignment horizontal="left" vertical="top"/>
    </xf>
    <xf numFmtId="49" fontId="17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/>
    <xf numFmtId="0" fontId="3" fillId="2" borderId="13" xfId="0" applyFont="1" applyFill="1" applyBorder="1" applyAlignment="1">
      <alignment horizontal="left" vertical="top"/>
    </xf>
    <xf numFmtId="49" fontId="18" fillId="0" borderId="0" xfId="1" applyNumberFormat="1" applyFont="1" applyFill="1" applyBorder="1" applyAlignment="1" applyProtection="1">
      <alignment horizontal="left" vertical="top"/>
      <protection locked="0"/>
    </xf>
    <xf numFmtId="49" fontId="6" fillId="0" borderId="0" xfId="1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Border="1" applyAlignment="1"/>
    <xf numFmtId="0" fontId="16" fillId="0" borderId="0" xfId="0" applyFont="1" applyBorder="1" applyAlignment="1"/>
    <xf numFmtId="0" fontId="10" fillId="0" borderId="0" xfId="0" applyFont="1" applyBorder="1"/>
    <xf numFmtId="0" fontId="0" fillId="12" borderId="0" xfId="0" applyNumberFormat="1" applyFill="1" applyAlignment="1" applyProtection="1">
      <alignment horizontal="right"/>
      <protection locked="0"/>
    </xf>
    <xf numFmtId="0" fontId="35" fillId="12" borderId="0" xfId="0" applyNumberFormat="1" applyFont="1" applyFill="1" applyAlignment="1" applyProtection="1">
      <alignment horizontal="right"/>
      <protection locked="0"/>
    </xf>
    <xf numFmtId="0" fontId="0" fillId="11" borderId="0" xfId="0" applyFill="1" applyBorder="1" applyProtection="1">
      <protection locked="0"/>
    </xf>
    <xf numFmtId="0" fontId="35" fillId="11" borderId="0" xfId="0" applyFont="1" applyFill="1" applyBorder="1" applyProtection="1">
      <protection locked="0"/>
    </xf>
    <xf numFmtId="0" fontId="35" fillId="11" borderId="0" xfId="0" applyFont="1" applyFill="1" applyProtection="1">
      <protection locked="0"/>
    </xf>
    <xf numFmtId="166" fontId="7" fillId="12" borderId="0" xfId="0" applyNumberFormat="1" applyFont="1" applyFill="1" applyBorder="1"/>
    <xf numFmtId="166" fontId="7" fillId="12" borderId="28" xfId="0" applyNumberFormat="1" applyFont="1" applyFill="1" applyBorder="1"/>
    <xf numFmtId="0" fontId="10" fillId="0" borderId="3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35" fillId="0" borderId="27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41" fillId="0" borderId="0" xfId="0" applyFont="1" applyFill="1"/>
    <xf numFmtId="0" fontId="42" fillId="0" borderId="0" xfId="0" applyFont="1" applyFill="1"/>
    <xf numFmtId="0" fontId="3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textRotation="90" wrapText="1"/>
    </xf>
    <xf numFmtId="0" fontId="4" fillId="15" borderId="10" xfId="0" applyFont="1" applyFill="1" applyBorder="1" applyAlignment="1">
      <alignment horizontal="center" textRotation="90" wrapText="1"/>
    </xf>
    <xf numFmtId="0" fontId="4" fillId="15" borderId="26" xfId="0" applyFont="1" applyFill="1" applyBorder="1" applyAlignment="1">
      <alignment horizontal="center" textRotation="90" wrapText="1"/>
    </xf>
    <xf numFmtId="0" fontId="4" fillId="15" borderId="11" xfId="0" applyFont="1" applyFill="1" applyBorder="1" applyAlignment="1">
      <alignment horizontal="center" textRotation="90" wrapText="1"/>
    </xf>
    <xf numFmtId="0" fontId="28" fillId="0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 textRotation="90" wrapText="1"/>
    </xf>
    <xf numFmtId="0" fontId="4" fillId="12" borderId="8" xfId="0" applyFont="1" applyFill="1" applyBorder="1" applyAlignment="1">
      <alignment horizontal="center" textRotation="90" wrapText="1"/>
    </xf>
    <xf numFmtId="0" fontId="4" fillId="12" borderId="2" xfId="0" applyFont="1" applyFill="1" applyBorder="1" applyAlignment="1">
      <alignment horizontal="center" textRotation="90" wrapText="1"/>
    </xf>
    <xf numFmtId="0" fontId="4" fillId="12" borderId="9" xfId="0" applyFont="1" applyFill="1" applyBorder="1" applyAlignment="1">
      <alignment horizontal="center" textRotation="90" wrapText="1"/>
    </xf>
    <xf numFmtId="0" fontId="4" fillId="12" borderId="7" xfId="0" applyFont="1" applyFill="1" applyBorder="1" applyAlignment="1">
      <alignment horizontal="center" textRotation="90" wrapText="1"/>
    </xf>
    <xf numFmtId="0" fontId="4" fillId="12" borderId="10" xfId="0" applyFont="1" applyFill="1" applyBorder="1" applyAlignment="1">
      <alignment horizontal="center" textRotation="90" wrapText="1"/>
    </xf>
    <xf numFmtId="0" fontId="28" fillId="0" borderId="3" xfId="0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 textRotation="90"/>
    </xf>
    <xf numFmtId="0" fontId="4" fillId="15" borderId="20" xfId="0" applyFont="1" applyFill="1" applyBorder="1" applyAlignment="1">
      <alignment horizontal="center" textRotation="90"/>
    </xf>
    <xf numFmtId="0" fontId="8" fillId="15" borderId="19" xfId="0" applyNumberFormat="1" applyFont="1" applyFill="1" applyBorder="1" applyAlignment="1">
      <alignment horizontal="center" textRotation="90"/>
    </xf>
    <xf numFmtId="0" fontId="8" fillId="15" borderId="20" xfId="0" applyNumberFormat="1" applyFont="1" applyFill="1" applyBorder="1" applyAlignment="1">
      <alignment horizontal="center" textRotation="90"/>
    </xf>
    <xf numFmtId="0" fontId="36" fillId="0" borderId="21" xfId="0" applyFont="1" applyBorder="1" applyAlignment="1">
      <alignment horizontal="left"/>
    </xf>
    <xf numFmtId="0" fontId="36" fillId="0" borderId="26" xfId="0" applyFont="1" applyBorder="1" applyAlignment="1">
      <alignment horizontal="left"/>
    </xf>
    <xf numFmtId="0" fontId="8" fillId="9" borderId="0" xfId="2" applyFont="1" applyFill="1" applyAlignment="1">
      <alignment horizontal="left" wrapText="1"/>
    </xf>
    <xf numFmtId="0" fontId="8" fillId="9" borderId="0" xfId="0" applyFont="1" applyFill="1" applyAlignment="1">
      <alignment horizontal="left" wrapText="1"/>
    </xf>
    <xf numFmtId="0" fontId="7" fillId="0" borderId="2" xfId="0" applyFont="1" applyBorder="1" applyAlignment="1">
      <alignment horizontal="center"/>
    </xf>
    <xf numFmtId="0" fontId="8" fillId="17" borderId="19" xfId="0" applyFont="1" applyFill="1" applyBorder="1" applyAlignment="1">
      <alignment horizontal="center" textRotation="90"/>
    </xf>
    <xf numFmtId="0" fontId="8" fillId="17" borderId="20" xfId="0" applyFont="1" applyFill="1" applyBorder="1" applyAlignment="1">
      <alignment horizontal="center" textRotation="90"/>
    </xf>
    <xf numFmtId="0" fontId="8" fillId="16" borderId="19" xfId="0" applyFont="1" applyFill="1" applyBorder="1" applyAlignment="1">
      <alignment horizontal="center" textRotation="90"/>
    </xf>
    <xf numFmtId="0" fontId="8" fillId="16" borderId="20" xfId="0" applyFont="1" applyFill="1" applyBorder="1" applyAlignment="1">
      <alignment horizontal="center" textRotation="90"/>
    </xf>
    <xf numFmtId="0" fontId="8" fillId="13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textRotation="90" wrapText="1"/>
    </xf>
    <xf numFmtId="0" fontId="4" fillId="15" borderId="2" xfId="0" applyFont="1" applyFill="1" applyBorder="1" applyAlignment="1">
      <alignment horizontal="center" textRotation="90" wrapText="1"/>
    </xf>
    <xf numFmtId="0" fontId="4" fillId="15" borderId="9" xfId="0" applyFont="1" applyFill="1" applyBorder="1" applyAlignment="1">
      <alignment horizontal="center" textRotation="90" wrapText="1"/>
    </xf>
  </cellXfs>
  <cellStyles count="6">
    <cellStyle name="Comma" xfId="1" builtinId="3"/>
    <cellStyle name="Comma 2" xfId="5" xr:uid="{D373C206-FFCA-404F-8879-969B7A889EA2}"/>
    <cellStyle name="Normal" xfId="0" builtinId="0"/>
    <cellStyle name="Normal 2" xfId="2" xr:uid="{6B3F7F63-B4F6-43FD-93FD-8DDC7542292F}"/>
    <cellStyle name="Percent" xfId="4" builtinId="5"/>
    <cellStyle name="Percent 2" xfId="3" xr:uid="{AD88D779-C094-4EC5-9520-50BD95CF8053}"/>
  </cellStyles>
  <dxfs count="1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2A06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F2A068"/>
      <color rgb="FFFF66CC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8716959575845"/>
          <c:y val="2.2552540801210896E-2"/>
          <c:w val="0.82421279137266679"/>
          <c:h val="0.8786298774510753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plus"/>
            <c:size val="6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07B3F21-473C-46DE-9BAD-54507718B2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8D1-41AA-B031-06462C193D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1B5045-A006-4AE2-8B83-501E1B6B9D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8D1-41AA-B031-06462C193DBC}"/>
                </c:ext>
              </c:extLst>
            </c:dLbl>
            <c:dLbl>
              <c:idx val="2"/>
              <c:layout>
                <c:manualLayout>
                  <c:x val="-6.9948611906820403E-3"/>
                  <c:y val="-3.1550064271898791E-2"/>
                </c:manualLayout>
              </c:layout>
              <c:tx>
                <c:rich>
                  <a:bodyPr/>
                  <a:lstStyle/>
                  <a:p>
                    <a:fld id="{7AF8CC46-81B8-47E8-B4BA-9894313E83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46702090236311E-2"/>
                      <c:h val="3.122297245717746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8D1-41AA-B031-06462C193DBC}"/>
                </c:ext>
              </c:extLst>
            </c:dLbl>
            <c:dLbl>
              <c:idx val="3"/>
              <c:layout>
                <c:manualLayout>
                  <c:x val="0"/>
                  <c:y val="-2.1042417039166299E-2"/>
                </c:manualLayout>
              </c:layout>
              <c:tx>
                <c:rich>
                  <a:bodyPr/>
                  <a:lstStyle/>
                  <a:p>
                    <a:fld id="{7531336F-85AA-4AD7-B5EB-1D6B77984D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136261316282092E-2"/>
                      <c:h val="2.90268438251100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8D1-41AA-B031-06462C193DBC}"/>
                </c:ext>
              </c:extLst>
            </c:dLbl>
            <c:dLbl>
              <c:idx val="4"/>
              <c:layout>
                <c:manualLayout>
                  <c:x val="-1.2443287207847599E-2"/>
                  <c:y val="-2.3280444468948527E-2"/>
                </c:manualLayout>
              </c:layout>
              <c:tx>
                <c:rich>
                  <a:bodyPr/>
                  <a:lstStyle/>
                  <a:p>
                    <a:fld id="{A48670DB-6A1F-4485-90DC-E7FF2BB63F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8D1-41AA-B031-06462C193DBC}"/>
                </c:ext>
              </c:extLst>
            </c:dLbl>
            <c:dLbl>
              <c:idx val="5"/>
              <c:layout>
                <c:manualLayout>
                  <c:x val="-7.2428016411807163E-3"/>
                  <c:y val="2.9644646349086149E-2"/>
                </c:manualLayout>
              </c:layout>
              <c:tx>
                <c:rich>
                  <a:bodyPr/>
                  <a:lstStyle/>
                  <a:p>
                    <a:fld id="{5AC8B26D-AB3B-4B5E-AA41-6D4BA98CBE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8D1-41AA-B031-06462C193DBC}"/>
                </c:ext>
              </c:extLst>
            </c:dLbl>
            <c:dLbl>
              <c:idx val="6"/>
              <c:layout>
                <c:manualLayout>
                  <c:x val="1.7422549223501769E-3"/>
                  <c:y val="1.6393445268078739E-2"/>
                </c:manualLayout>
              </c:layout>
              <c:tx>
                <c:rich>
                  <a:bodyPr/>
                  <a:lstStyle/>
                  <a:p>
                    <a:fld id="{236C6EB2-18F5-4E73-B7A8-E771EC1EAC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8D1-41AA-B031-06462C193DBC}"/>
                </c:ext>
              </c:extLst>
            </c:dLbl>
            <c:dLbl>
              <c:idx val="7"/>
              <c:layout>
                <c:manualLayout>
                  <c:x val="-5.2854206726046772E-2"/>
                  <c:y val="-1.2145880633728059E-2"/>
                </c:manualLayout>
              </c:layout>
              <c:tx>
                <c:rich>
                  <a:bodyPr/>
                  <a:lstStyle/>
                  <a:p>
                    <a:fld id="{AA02932B-2153-4EE0-80F0-EEE7173FB7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8D1-41AA-B031-06462C193DBC}"/>
                </c:ext>
              </c:extLst>
            </c:dLbl>
            <c:dLbl>
              <c:idx val="8"/>
              <c:layout>
                <c:manualLayout>
                  <c:x val="7.78443473036281E-3"/>
                  <c:y val="-1.9170768072259679E-2"/>
                </c:manualLayout>
              </c:layout>
              <c:tx>
                <c:rich>
                  <a:bodyPr/>
                  <a:lstStyle/>
                  <a:p>
                    <a:fld id="{E6EE41A2-0FBD-4BE7-9417-B60F7DB637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03932567957087E-2"/>
                      <c:h val="3.707867893696439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8D1-41AA-B031-06462C193DBC}"/>
                </c:ext>
              </c:extLst>
            </c:dLbl>
            <c:dLbl>
              <c:idx val="9"/>
              <c:layout>
                <c:manualLayout>
                  <c:x val="-1.2391168444564584E-16"/>
                  <c:y val="-1.5128237122609299E-2"/>
                </c:manualLayout>
              </c:layout>
              <c:tx>
                <c:rich>
                  <a:bodyPr/>
                  <a:lstStyle/>
                  <a:p>
                    <a:fld id="{33B1027C-E480-42A9-B47F-A1CD06B8D2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8D1-41AA-B031-06462C193DBC}"/>
                </c:ext>
              </c:extLst>
            </c:dLbl>
            <c:dLbl>
              <c:idx val="10"/>
              <c:layout>
                <c:manualLayout>
                  <c:x val="-1.2391168444564584E-16"/>
                  <c:y val="2.2692355683913951E-2"/>
                </c:manualLayout>
              </c:layout>
              <c:tx>
                <c:rich>
                  <a:bodyPr/>
                  <a:lstStyle/>
                  <a:p>
                    <a:fld id="{22E94F80-08D7-40DA-BABE-FA1A887BB6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8D1-41AA-B031-06462C193DBC}"/>
                </c:ext>
              </c:extLst>
            </c:dLbl>
            <c:dLbl>
              <c:idx val="11"/>
              <c:layout>
                <c:manualLayout>
                  <c:x val="0"/>
                  <c:y val="-2.0821509657819592E-2"/>
                </c:manualLayout>
              </c:layout>
              <c:tx>
                <c:rich>
                  <a:bodyPr/>
                  <a:lstStyle/>
                  <a:p>
                    <a:fld id="{BF10BAA1-3918-4554-A912-35247AF4D7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8D1-41AA-B031-06462C193DB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5EB9D47-40E7-4601-91F3-C13DC21DAF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8D1-41AA-B031-06462C193DBC}"/>
                </c:ext>
              </c:extLst>
            </c:dLbl>
            <c:dLbl>
              <c:idx val="13"/>
              <c:layout>
                <c:manualLayout>
                  <c:x val="-1.5551450135991754E-3"/>
                  <c:y val="-2.2293337654270978E-2"/>
                </c:manualLayout>
              </c:layout>
              <c:tx>
                <c:rich>
                  <a:bodyPr/>
                  <a:lstStyle/>
                  <a:p>
                    <a:fld id="{DC3245F9-2082-43BF-95C0-561E6811C4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8D1-41AA-B031-06462C193DBC}"/>
                </c:ext>
              </c:extLst>
            </c:dLbl>
            <c:dLbl>
              <c:idx val="14"/>
              <c:layout>
                <c:manualLayout>
                  <c:x val="9.3308475580486262E-3"/>
                  <c:y val="-2.8295391669497037E-2"/>
                </c:manualLayout>
              </c:layout>
              <c:tx>
                <c:rich>
                  <a:bodyPr/>
                  <a:lstStyle/>
                  <a:p>
                    <a:fld id="{986275BD-BD71-45C7-AABA-8712F33C9D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794691469637745E-2"/>
                      <c:h val="3.169394258554105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8D1-41AA-B031-06462C193DB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137AC3E-1451-437E-88D7-F2B1212AEB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8D1-41AA-B031-06462C193DB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DC6EBE3-7301-44BD-8547-0781E4FD67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8D1-41AA-B031-06462C193DBC}"/>
                </c:ext>
              </c:extLst>
            </c:dLbl>
            <c:dLbl>
              <c:idx val="17"/>
              <c:layout>
                <c:manualLayout>
                  <c:x val="-9.3357491932602905E-3"/>
                  <c:y val="-3.0622319571917342E-2"/>
                </c:manualLayout>
              </c:layout>
              <c:tx>
                <c:rich>
                  <a:bodyPr/>
                  <a:lstStyle/>
                  <a:p>
                    <a:fld id="{FC3DAC58-04AD-4E20-92D8-92E678D659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8D1-41AA-B031-06462C193DBC}"/>
                </c:ext>
              </c:extLst>
            </c:dLbl>
            <c:dLbl>
              <c:idx val="18"/>
              <c:layout>
                <c:manualLayout>
                  <c:x val="-1.8671498386520356E-2"/>
                  <c:y val="4.323150998388315E-2"/>
                </c:manualLayout>
              </c:layout>
              <c:tx>
                <c:rich>
                  <a:bodyPr/>
                  <a:lstStyle/>
                  <a:p>
                    <a:fld id="{D02EEA88-4814-4313-BBFF-C7A59FD603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8D1-41AA-B031-06462C193DB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163F879-E49F-4815-8C81-C4EA180CAF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8D1-41AA-B031-06462C193DBC}"/>
                </c:ext>
              </c:extLst>
            </c:dLbl>
            <c:dLbl>
              <c:idx val="20"/>
              <c:layout>
                <c:manualLayout>
                  <c:x val="0"/>
                  <c:y val="-3.6437641901184176E-2"/>
                </c:manualLayout>
              </c:layout>
              <c:tx>
                <c:rich>
                  <a:bodyPr/>
                  <a:lstStyle/>
                  <a:p>
                    <a:fld id="{46C68DE8-D131-42BE-B018-200B96340C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8D1-41AA-B031-06462C193DB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9757353-5E7E-42C3-BA06-D6CC223537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8D1-41AA-B031-06462C193DBC}"/>
                </c:ext>
              </c:extLst>
            </c:dLbl>
            <c:dLbl>
              <c:idx val="22"/>
              <c:layout>
                <c:manualLayout>
                  <c:x val="-3.876287533823345E-2"/>
                  <c:y val="3.039800761308108E-2"/>
                </c:manualLayout>
              </c:layout>
              <c:tx>
                <c:rich>
                  <a:bodyPr/>
                  <a:lstStyle/>
                  <a:p>
                    <a:fld id="{CE1B6C41-B37A-4873-BC3F-159F2139A3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438932238464558E-2"/>
                      <c:h val="2.997905885359736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88D1-41AA-B031-06462C193DBC}"/>
                </c:ext>
              </c:extLst>
            </c:dLbl>
            <c:dLbl>
              <c:idx val="23"/>
              <c:layout>
                <c:manualLayout>
                  <c:x val="-1.2264366998655877E-2"/>
                  <c:y val="2.1658742014664136E-2"/>
                </c:manualLayout>
              </c:layout>
              <c:tx>
                <c:rich>
                  <a:bodyPr/>
                  <a:lstStyle/>
                  <a:p>
                    <a:fld id="{4BE96335-1EF2-479F-8753-D1919CF50E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525541175158184E-2"/>
                      <c:h val="3.169394258554105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8D1-41AA-B031-06462C193DB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DF9D7E7-7314-40F2-AF7B-98FB8DA599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488938195315404E-2"/>
                      <c:h val="3.167470729511916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88D1-41AA-B031-06462C193DBC}"/>
                </c:ext>
              </c:extLst>
            </c:dLbl>
            <c:dLbl>
              <c:idx val="25"/>
              <c:layout>
                <c:manualLayout>
                  <c:x val="0"/>
                  <c:y val="-2.2744671568182422E-2"/>
                </c:manualLayout>
              </c:layout>
              <c:tx>
                <c:rich>
                  <a:bodyPr/>
                  <a:lstStyle/>
                  <a:p>
                    <a:fld id="{3E1F3885-856B-42A7-983B-300D4D17ED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88D1-41AA-B031-06462C193DBC}"/>
                </c:ext>
              </c:extLst>
            </c:dLbl>
            <c:dLbl>
              <c:idx val="26"/>
              <c:layout>
                <c:manualLayout>
                  <c:x val="2.3327060537830452E-3"/>
                  <c:y val="-1.783961091291936E-2"/>
                </c:manualLayout>
              </c:layout>
              <c:tx>
                <c:rich>
                  <a:bodyPr/>
                  <a:lstStyle/>
                  <a:p>
                    <a:fld id="{070645E0-997B-4081-8F6A-5E1015DC4B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358683478413978E-2"/>
                      <c:h val="3.517785433921301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88D1-41AA-B031-06462C193DB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810948B-A4F8-456C-8D0B-0E24D74821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8D1-41AA-B031-06462C193DBC}"/>
                </c:ext>
              </c:extLst>
            </c:dLbl>
            <c:dLbl>
              <c:idx val="28"/>
              <c:layout>
                <c:manualLayout>
                  <c:x val="-3.3269507614953729E-4"/>
                  <c:y val="4.3010626347625763E-3"/>
                </c:manualLayout>
              </c:layout>
              <c:tx>
                <c:rich>
                  <a:bodyPr/>
                  <a:lstStyle/>
                  <a:p>
                    <a:fld id="{7A7B13FE-4340-4F81-97CB-6CDA2145E9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88D1-41AA-B031-06462C193DBC}"/>
                </c:ext>
              </c:extLst>
            </c:dLbl>
            <c:dLbl>
              <c:idx val="29"/>
              <c:layout>
                <c:manualLayout>
                  <c:x val="-4.2101962105320884E-2"/>
                  <c:y val="-1.8782668525118472E-2"/>
                </c:manualLayout>
              </c:layout>
              <c:tx>
                <c:rich>
                  <a:bodyPr/>
                  <a:lstStyle/>
                  <a:p>
                    <a:fld id="{A747DEAE-89F3-449E-8242-D46B36F5E3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88D1-41AA-B031-06462C193DBC}"/>
                </c:ext>
              </c:extLst>
            </c:dLbl>
            <c:dLbl>
              <c:idx val="30"/>
              <c:layout>
                <c:manualLayout>
                  <c:x val="-3.2658045285577891E-2"/>
                  <c:y val="-3.2582570417780655E-2"/>
                </c:manualLayout>
              </c:layout>
              <c:tx>
                <c:rich>
                  <a:bodyPr/>
                  <a:lstStyle/>
                  <a:p>
                    <a:fld id="{4D2EA122-A59A-4E99-B5FC-20AD912609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88D1-41AA-B031-06462C193DBC}"/>
                </c:ext>
              </c:extLst>
            </c:dLbl>
            <c:dLbl>
              <c:idx val="31"/>
              <c:layout>
                <c:manualLayout>
                  <c:x val="-5.7517813201874303E-2"/>
                  <c:y val="0"/>
                </c:manualLayout>
              </c:layout>
              <c:tx>
                <c:rich>
                  <a:bodyPr/>
                  <a:lstStyle/>
                  <a:p>
                    <a:fld id="{28AD3E09-73F5-42DC-BA4B-B704295A3E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88D1-41AA-B031-06462C193DBC}"/>
                </c:ext>
              </c:extLst>
            </c:dLbl>
            <c:dLbl>
              <c:idx val="32"/>
              <c:layout>
                <c:manualLayout>
                  <c:x val="-4.6636064758276578E-2"/>
                  <c:y val="5.2053774144548183E-3"/>
                </c:manualLayout>
              </c:layout>
              <c:tx>
                <c:rich>
                  <a:bodyPr/>
                  <a:lstStyle/>
                  <a:p>
                    <a:fld id="{7F3BD6E9-48D7-4C64-ABD7-86B13F2950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88D1-41AA-B031-06462C193DBC}"/>
                </c:ext>
              </c:extLst>
            </c:dLbl>
            <c:dLbl>
              <c:idx val="33"/>
              <c:layout>
                <c:manualLayout>
                  <c:x val="3.1100516256325557E-3"/>
                  <c:y val="1.7756213066727158E-2"/>
                </c:manualLayout>
              </c:layout>
              <c:tx>
                <c:rich>
                  <a:bodyPr/>
                  <a:lstStyle/>
                  <a:p>
                    <a:fld id="{C3068FCB-914A-4ACE-835B-809C6B6259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88D1-41AA-B031-06462C193DB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1AC8380D-99A7-4A81-87CB-AC7E172A97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997-4B03-9C0F-EDB56195314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9F4709B-FCBE-4882-B559-455D44A529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997-4B03-9C0F-EDB56195314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0F6AE30-F471-4FDF-B235-337C896DD0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997-4B03-9C0F-EDB56195314F}"/>
                </c:ext>
              </c:extLst>
            </c:dLbl>
            <c:dLbl>
              <c:idx val="37"/>
              <c:layout>
                <c:manualLayout>
                  <c:x val="-7.7757250679947364E-3"/>
                  <c:y val="-3.7727186799535496E-2"/>
                </c:manualLayout>
              </c:layout>
              <c:tx>
                <c:rich>
                  <a:bodyPr/>
                  <a:lstStyle/>
                  <a:p>
                    <a:fld id="{E6F3FA77-527A-4E8A-880A-68C7B147EC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7-4B03-9C0F-EDB5619531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Prioritisation!$J$4:$J$41</c:f>
              <c:numCache>
                <c:formatCode>0.00</c:formatCode>
                <c:ptCount val="38"/>
                <c:pt idx="0">
                  <c:v>3.9999999999999996</c:v>
                </c:pt>
                <c:pt idx="1">
                  <c:v>4.7</c:v>
                </c:pt>
                <c:pt idx="2">
                  <c:v>4.05</c:v>
                </c:pt>
                <c:pt idx="3">
                  <c:v>4.6500000000000004</c:v>
                </c:pt>
                <c:pt idx="4">
                  <c:v>4.3</c:v>
                </c:pt>
                <c:pt idx="5">
                  <c:v>4.3499999999999996</c:v>
                </c:pt>
                <c:pt idx="6">
                  <c:v>4.7</c:v>
                </c:pt>
                <c:pt idx="7">
                  <c:v>5</c:v>
                </c:pt>
                <c:pt idx="8">
                  <c:v>4.05</c:v>
                </c:pt>
                <c:pt idx="9">
                  <c:v>3.9999999999999996</c:v>
                </c:pt>
                <c:pt idx="10">
                  <c:v>3.9999999999999996</c:v>
                </c:pt>
                <c:pt idx="11">
                  <c:v>4.6500000000000004</c:v>
                </c:pt>
                <c:pt idx="12">
                  <c:v>4.05</c:v>
                </c:pt>
                <c:pt idx="13">
                  <c:v>4.7</c:v>
                </c:pt>
                <c:pt idx="14">
                  <c:v>2.3499999999999996</c:v>
                </c:pt>
                <c:pt idx="15">
                  <c:v>2.9499999999999997</c:v>
                </c:pt>
                <c:pt idx="16">
                  <c:v>1.9999999999999998</c:v>
                </c:pt>
                <c:pt idx="17">
                  <c:v>3.65</c:v>
                </c:pt>
                <c:pt idx="18">
                  <c:v>3.6999999999999997</c:v>
                </c:pt>
                <c:pt idx="19">
                  <c:v>2.3999999999999995</c:v>
                </c:pt>
                <c:pt idx="20">
                  <c:v>2.6499999999999995</c:v>
                </c:pt>
                <c:pt idx="21">
                  <c:v>2.75</c:v>
                </c:pt>
                <c:pt idx="22">
                  <c:v>2.6499999999999995</c:v>
                </c:pt>
                <c:pt idx="23">
                  <c:v>2.6999999999999997</c:v>
                </c:pt>
                <c:pt idx="24">
                  <c:v>3.6499999999999995</c:v>
                </c:pt>
                <c:pt idx="25">
                  <c:v>3.3499999999999996</c:v>
                </c:pt>
                <c:pt idx="26">
                  <c:v>3.05</c:v>
                </c:pt>
                <c:pt idx="27">
                  <c:v>2.5999999999999996</c:v>
                </c:pt>
                <c:pt idx="28">
                  <c:v>3.05</c:v>
                </c:pt>
                <c:pt idx="29">
                  <c:v>2.9999999999999996</c:v>
                </c:pt>
                <c:pt idx="30">
                  <c:v>3.6999999999999997</c:v>
                </c:pt>
                <c:pt idx="31">
                  <c:v>2.9999999999999996</c:v>
                </c:pt>
                <c:pt idx="32">
                  <c:v>3.75</c:v>
                </c:pt>
                <c:pt idx="33">
                  <c:v>2.6999999999999997</c:v>
                </c:pt>
                <c:pt idx="34">
                  <c:v>2.6999999999999997</c:v>
                </c:pt>
                <c:pt idx="35">
                  <c:v>2.3499999999999996</c:v>
                </c:pt>
                <c:pt idx="36">
                  <c:v>2.9999999999999996</c:v>
                </c:pt>
                <c:pt idx="37">
                  <c:v>4.05</c:v>
                </c:pt>
              </c:numCache>
            </c:numRef>
          </c:xVal>
          <c:yVal>
            <c:numRef>
              <c:f>Prioritisation!$O$4:$O$41</c:f>
              <c:numCache>
                <c:formatCode>0.00</c:formatCode>
                <c:ptCount val="38"/>
                <c:pt idx="0">
                  <c:v>4.2</c:v>
                </c:pt>
                <c:pt idx="1">
                  <c:v>4.25</c:v>
                </c:pt>
                <c:pt idx="2">
                  <c:v>3.75</c:v>
                </c:pt>
                <c:pt idx="3">
                  <c:v>3.9</c:v>
                </c:pt>
                <c:pt idx="4">
                  <c:v>3.75</c:v>
                </c:pt>
                <c:pt idx="5">
                  <c:v>3.7</c:v>
                </c:pt>
                <c:pt idx="6">
                  <c:v>3.7</c:v>
                </c:pt>
                <c:pt idx="7">
                  <c:v>3.75</c:v>
                </c:pt>
                <c:pt idx="8">
                  <c:v>3.45</c:v>
                </c:pt>
                <c:pt idx="9">
                  <c:v>3.2</c:v>
                </c:pt>
                <c:pt idx="10">
                  <c:v>3.2</c:v>
                </c:pt>
                <c:pt idx="11">
                  <c:v>3.15</c:v>
                </c:pt>
                <c:pt idx="12">
                  <c:v>2.95</c:v>
                </c:pt>
                <c:pt idx="13">
                  <c:v>3.05</c:v>
                </c:pt>
                <c:pt idx="14">
                  <c:v>3.9</c:v>
                </c:pt>
                <c:pt idx="15">
                  <c:v>3.5</c:v>
                </c:pt>
                <c:pt idx="16">
                  <c:v>3.25</c:v>
                </c:pt>
                <c:pt idx="17">
                  <c:v>3.6</c:v>
                </c:pt>
                <c:pt idx="18">
                  <c:v>3.6</c:v>
                </c:pt>
                <c:pt idx="19">
                  <c:v>3.05</c:v>
                </c:pt>
                <c:pt idx="20">
                  <c:v>3.0999999999999996</c:v>
                </c:pt>
                <c:pt idx="21">
                  <c:v>3.0999999999999996</c:v>
                </c:pt>
                <c:pt idx="22">
                  <c:v>3.05</c:v>
                </c:pt>
                <c:pt idx="23">
                  <c:v>3.05</c:v>
                </c:pt>
                <c:pt idx="24">
                  <c:v>3.25</c:v>
                </c:pt>
                <c:pt idx="25">
                  <c:v>3.15</c:v>
                </c:pt>
                <c:pt idx="26">
                  <c:v>3</c:v>
                </c:pt>
                <c:pt idx="27">
                  <c:v>2.8499999999999996</c:v>
                </c:pt>
                <c:pt idx="28">
                  <c:v>2.95</c:v>
                </c:pt>
                <c:pt idx="29">
                  <c:v>2.9000000000000004</c:v>
                </c:pt>
                <c:pt idx="30">
                  <c:v>3.05</c:v>
                </c:pt>
                <c:pt idx="31">
                  <c:v>2.8499999999999996</c:v>
                </c:pt>
                <c:pt idx="32">
                  <c:v>2.95</c:v>
                </c:pt>
                <c:pt idx="33">
                  <c:v>2.75</c:v>
                </c:pt>
                <c:pt idx="34">
                  <c:v>2.5</c:v>
                </c:pt>
                <c:pt idx="35">
                  <c:v>2.4000000000000004</c:v>
                </c:pt>
                <c:pt idx="36">
                  <c:v>2.4000000000000004</c:v>
                </c:pt>
                <c:pt idx="37">
                  <c:v>2.6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Prioritisation!$A$4:$A$41</c15:f>
                <c15:dlblRangeCache>
                  <c:ptCount val="38"/>
                  <c:pt idx="0">
                    <c:v>22</c:v>
                  </c:pt>
                  <c:pt idx="1">
                    <c:v>28</c:v>
                  </c:pt>
                  <c:pt idx="2">
                    <c:v>3</c:v>
                  </c:pt>
                  <c:pt idx="3">
                    <c:v>6</c:v>
                  </c:pt>
                  <c:pt idx="4">
                    <c:v>18</c:v>
                  </c:pt>
                  <c:pt idx="5">
                    <c:v>24</c:v>
                  </c:pt>
                  <c:pt idx="6">
                    <c:v>23</c:v>
                  </c:pt>
                  <c:pt idx="7">
                    <c:v>29</c:v>
                  </c:pt>
                  <c:pt idx="8">
                    <c:v>7</c:v>
                  </c:pt>
                  <c:pt idx="9">
                    <c:v>9</c:v>
                  </c:pt>
                  <c:pt idx="10">
                    <c:v>32</c:v>
                  </c:pt>
                  <c:pt idx="11">
                    <c:v>30</c:v>
                  </c:pt>
                  <c:pt idx="12">
                    <c:v>25</c:v>
                  </c:pt>
                  <c:pt idx="13">
                    <c:v>31</c:v>
                  </c:pt>
                  <c:pt idx="14">
                    <c:v>16</c:v>
                  </c:pt>
                  <c:pt idx="15">
                    <c:v>27</c:v>
                  </c:pt>
                  <c:pt idx="16">
                    <c:v>17</c:v>
                  </c:pt>
                  <c:pt idx="17">
                    <c:v>11</c:v>
                  </c:pt>
                  <c:pt idx="18">
                    <c:v>5</c:v>
                  </c:pt>
                  <c:pt idx="19">
                    <c:v>38</c:v>
                  </c:pt>
                  <c:pt idx="20">
                    <c:v>20</c:v>
                  </c:pt>
                  <c:pt idx="21">
                    <c:v>14</c:v>
                  </c:pt>
                  <c:pt idx="22">
                    <c:v>21</c:v>
                  </c:pt>
                  <c:pt idx="23">
                    <c:v>15</c:v>
                  </c:pt>
                  <c:pt idx="24">
                    <c:v>2</c:v>
                  </c:pt>
                  <c:pt idx="25">
                    <c:v>37</c:v>
                  </c:pt>
                  <c:pt idx="26">
                    <c:v>1</c:v>
                  </c:pt>
                  <c:pt idx="27">
                    <c:v>19</c:v>
                  </c:pt>
                  <c:pt idx="28">
                    <c:v>33</c:v>
                  </c:pt>
                  <c:pt idx="29">
                    <c:v>8</c:v>
                  </c:pt>
                  <c:pt idx="30">
                    <c:v>4</c:v>
                  </c:pt>
                  <c:pt idx="31">
                    <c:v>35</c:v>
                  </c:pt>
                  <c:pt idx="32">
                    <c:v>12</c:v>
                  </c:pt>
                  <c:pt idx="33">
                    <c:v>36</c:v>
                  </c:pt>
                  <c:pt idx="34">
                    <c:v>13</c:v>
                  </c:pt>
                  <c:pt idx="35">
                    <c:v>10</c:v>
                  </c:pt>
                  <c:pt idx="36">
                    <c:v>26</c:v>
                  </c:pt>
                  <c:pt idx="37">
                    <c:v>34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8D1-41AA-B031-06462C19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71072"/>
        <c:axId val="1023178144"/>
      </c:scatterChart>
      <c:valAx>
        <c:axId val="1023171072"/>
        <c:scaling>
          <c:orientation val="minMax"/>
          <c:max val="5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Weighted SCALE Score</a:t>
                </a:r>
              </a:p>
            </c:rich>
          </c:tx>
          <c:layout>
            <c:manualLayout>
              <c:xMode val="edge"/>
              <c:yMode val="edge"/>
              <c:x val="0.45379786879695522"/>
              <c:y val="0.954894918397578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178144"/>
        <c:crosses val="autoZero"/>
        <c:crossBetween val="midCat"/>
      </c:valAx>
      <c:valAx>
        <c:axId val="1023178144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Weighted BENEFIT Score</a:t>
                </a:r>
              </a:p>
            </c:rich>
          </c:tx>
          <c:layout>
            <c:manualLayout>
              <c:xMode val="edge"/>
              <c:yMode val="edge"/>
              <c:x val="1.3138522710498693E-2"/>
              <c:y val="0.35722869470995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17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40819</xdr:colOff>
      <xdr:row>21</xdr:row>
      <xdr:rowOff>100126</xdr:rowOff>
    </xdr:from>
    <xdr:to>
      <xdr:col>21</xdr:col>
      <xdr:colOff>97403</xdr:colOff>
      <xdr:row>57</xdr:row>
      <xdr:rowOff>158069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CA4E6D-13F9-4C89-909B-F033D63413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0.82033</cdr:x>
      <cdr:y>0.93085</cdr:y>
    </cdr:from>
    <cdr:to>
      <cdr:x>0.9657</cdr:x>
      <cdr:y>0.97695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4A4AEB1-B8FE-48D6-9A20-FE353D85BC07}"/>
            </a:ext>
          </a:extLst>
        </cdr:cNvPr>
        <cdr:cNvSpPr txBox="1"/>
      </cdr:nvSpPr>
      <cdr:spPr>
        <a:xfrm xmlns:a="http://schemas.openxmlformats.org/drawingml/2006/main">
          <a:off x="5982322" y="5771973"/>
          <a:ext cx="1060117" cy="285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NZ" sz="105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Larger </a:t>
          </a:r>
        </a:p>
      </cdr:txBody>
    </cdr:sp>
  </cdr:relSizeAnchor>
  <cdr:relSizeAnchor xmlns:cdr="http://schemas.openxmlformats.org/drawingml/2006/chartDrawing">
    <cdr:from>
      <cdr:x>0.12456</cdr:x>
      <cdr:y>0.93801</cdr:y>
    </cdr:from>
    <cdr:to>
      <cdr:x>0.26993</cdr:x>
      <cdr:y>0.98412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B0A6088-2F1A-483B-B86E-C0356C552E43}"/>
            </a:ext>
          </a:extLst>
        </cdr:cNvPr>
        <cdr:cNvSpPr txBox="1"/>
      </cdr:nvSpPr>
      <cdr:spPr>
        <a:xfrm xmlns:a="http://schemas.openxmlformats.org/drawingml/2006/main">
          <a:off x="908342" y="5816415"/>
          <a:ext cx="1060117" cy="285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50" b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Smaller </a:t>
          </a:r>
        </a:p>
      </cdr:txBody>
    </cdr:sp>
  </cdr:relSizeAnchor>
  <cdr:relSizeAnchor xmlns:cdr="http://schemas.openxmlformats.org/drawingml/2006/chartDrawing">
    <cdr:from>
      <cdr:x>0.02412</cdr:x>
      <cdr:y>0.01063</cdr:y>
    </cdr:from>
    <cdr:to>
      <cdr:x>0.06332</cdr:x>
      <cdr:y>0.21087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140FC27-25B1-4E1C-8133-8ACC2C5C63CD}"/>
            </a:ext>
          </a:extLst>
        </cdr:cNvPr>
        <cdr:cNvSpPr txBox="1"/>
      </cdr:nvSpPr>
      <cdr:spPr>
        <a:xfrm xmlns:a="http://schemas.openxmlformats.org/drawingml/2006/main" rot="16200000">
          <a:off x="-302027" y="543811"/>
          <a:ext cx="1241665" cy="285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50" b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Greater Benefits</a:t>
          </a:r>
        </a:p>
      </cdr:txBody>
    </cdr:sp>
  </cdr:relSizeAnchor>
  <cdr:relSizeAnchor xmlns:cdr="http://schemas.openxmlformats.org/drawingml/2006/chartDrawing">
    <cdr:from>
      <cdr:x>0.02004</cdr:x>
      <cdr:y>0.71709</cdr:y>
    </cdr:from>
    <cdr:to>
      <cdr:x>0.05924</cdr:x>
      <cdr:y>0.91733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A52F6B9-7CD9-4F78-ACCA-3FB16035BF34}"/>
            </a:ext>
          </a:extLst>
        </cdr:cNvPr>
        <cdr:cNvSpPr txBox="1"/>
      </cdr:nvSpPr>
      <cdr:spPr>
        <a:xfrm xmlns:a="http://schemas.openxmlformats.org/drawingml/2006/main" rot="16200000">
          <a:off x="-331590" y="4921846"/>
          <a:ext cx="124102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5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Less Benefits</a:t>
          </a:r>
        </a:p>
      </cdr:txBody>
    </cdr:sp>
  </cdr:relSizeAnchor>
  <cdr:relSizeAnchor xmlns:cdr="http://schemas.openxmlformats.org/drawingml/2006/chartDrawing">
    <cdr:from>
      <cdr:x>0.62048</cdr:x>
      <cdr:y>0.041</cdr:y>
    </cdr:from>
    <cdr:to>
      <cdr:x>0.93595</cdr:x>
      <cdr:y>0.6289</cdr:y>
    </cdr:to>
    <cdr:sp macro="" textlink="">
      <cdr:nvSpPr>
        <cdr:cNvPr id="6" name="Rectangle: Rounded Corners 5">
          <a:extLst xmlns:a="http://schemas.openxmlformats.org/drawingml/2006/main">
            <a:ext uri="{FF2B5EF4-FFF2-40B4-BE49-F238E27FC236}">
              <a16:creationId xmlns:a16="http://schemas.microsoft.com/office/drawing/2014/main" id="{4D25062D-238F-46C3-B4F9-87C5C6FA21C0}"/>
            </a:ext>
          </a:extLst>
        </cdr:cNvPr>
        <cdr:cNvSpPr/>
      </cdr:nvSpPr>
      <cdr:spPr>
        <a:xfrm xmlns:a="http://schemas.openxmlformats.org/drawingml/2006/main">
          <a:off x="5069100" y="300110"/>
          <a:ext cx="2577277" cy="4303059"/>
        </a:xfrm>
        <a:custGeom xmlns:a="http://schemas.openxmlformats.org/drawingml/2006/main">
          <a:avLst/>
          <a:gdLst>
            <a:gd name="connsiteX0" fmla="*/ 0 w 2577277"/>
            <a:gd name="connsiteY0" fmla="*/ 207368 h 4303059"/>
            <a:gd name="connsiteX1" fmla="*/ 207368 w 2577277"/>
            <a:gd name="connsiteY1" fmla="*/ 0 h 4303059"/>
            <a:gd name="connsiteX2" fmla="*/ 726378 w 2577277"/>
            <a:gd name="connsiteY2" fmla="*/ 0 h 4303059"/>
            <a:gd name="connsiteX3" fmla="*/ 1288639 w 2577277"/>
            <a:gd name="connsiteY3" fmla="*/ 0 h 4303059"/>
            <a:gd name="connsiteX4" fmla="*/ 1807648 w 2577277"/>
            <a:gd name="connsiteY4" fmla="*/ 0 h 4303059"/>
            <a:gd name="connsiteX5" fmla="*/ 2369909 w 2577277"/>
            <a:gd name="connsiteY5" fmla="*/ 0 h 4303059"/>
            <a:gd name="connsiteX6" fmla="*/ 2577277 w 2577277"/>
            <a:gd name="connsiteY6" fmla="*/ 207368 h 4303059"/>
            <a:gd name="connsiteX7" fmla="*/ 2577277 w 2577277"/>
            <a:gd name="connsiteY7" fmla="*/ 801726 h 4303059"/>
            <a:gd name="connsiteX8" fmla="*/ 2577277 w 2577277"/>
            <a:gd name="connsiteY8" fmla="*/ 1434967 h 4303059"/>
            <a:gd name="connsiteX9" fmla="*/ 2577277 w 2577277"/>
            <a:gd name="connsiteY9" fmla="*/ 1873792 h 4303059"/>
            <a:gd name="connsiteX10" fmla="*/ 2577277 w 2577277"/>
            <a:gd name="connsiteY10" fmla="*/ 2507033 h 4303059"/>
            <a:gd name="connsiteX11" fmla="*/ 2577277 w 2577277"/>
            <a:gd name="connsiteY11" fmla="*/ 3101391 h 4303059"/>
            <a:gd name="connsiteX12" fmla="*/ 2577277 w 2577277"/>
            <a:gd name="connsiteY12" fmla="*/ 3617983 h 4303059"/>
            <a:gd name="connsiteX13" fmla="*/ 2577277 w 2577277"/>
            <a:gd name="connsiteY13" fmla="*/ 4095691 h 4303059"/>
            <a:gd name="connsiteX14" fmla="*/ 2369909 w 2577277"/>
            <a:gd name="connsiteY14" fmla="*/ 4303059 h 4303059"/>
            <a:gd name="connsiteX15" fmla="*/ 1872525 w 2577277"/>
            <a:gd name="connsiteY15" fmla="*/ 4303059 h 4303059"/>
            <a:gd name="connsiteX16" fmla="*/ 1288639 w 2577277"/>
            <a:gd name="connsiteY16" fmla="*/ 4303059 h 4303059"/>
            <a:gd name="connsiteX17" fmla="*/ 791254 w 2577277"/>
            <a:gd name="connsiteY17" fmla="*/ 4303059 h 4303059"/>
            <a:gd name="connsiteX18" fmla="*/ 207368 w 2577277"/>
            <a:gd name="connsiteY18" fmla="*/ 4303059 h 4303059"/>
            <a:gd name="connsiteX19" fmla="*/ 0 w 2577277"/>
            <a:gd name="connsiteY19" fmla="*/ 4095691 h 4303059"/>
            <a:gd name="connsiteX20" fmla="*/ 0 w 2577277"/>
            <a:gd name="connsiteY20" fmla="*/ 3462450 h 4303059"/>
            <a:gd name="connsiteX21" fmla="*/ 0 w 2577277"/>
            <a:gd name="connsiteY21" fmla="*/ 3023625 h 4303059"/>
            <a:gd name="connsiteX22" fmla="*/ 0 w 2577277"/>
            <a:gd name="connsiteY22" fmla="*/ 2584800 h 4303059"/>
            <a:gd name="connsiteX23" fmla="*/ 0 w 2577277"/>
            <a:gd name="connsiteY23" fmla="*/ 1951559 h 4303059"/>
            <a:gd name="connsiteX24" fmla="*/ 0 w 2577277"/>
            <a:gd name="connsiteY24" fmla="*/ 1357201 h 4303059"/>
            <a:gd name="connsiteX25" fmla="*/ 0 w 2577277"/>
            <a:gd name="connsiteY25" fmla="*/ 918376 h 4303059"/>
            <a:gd name="connsiteX26" fmla="*/ 0 w 2577277"/>
            <a:gd name="connsiteY26" fmla="*/ 207368 h 4303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2577277" h="4303059" extrusionOk="0">
              <a:moveTo>
                <a:pt x="0" y="207368"/>
              </a:moveTo>
              <a:cubicBezTo>
                <a:pt x="19581" y="91766"/>
                <a:pt x="96378" y="-31117"/>
                <a:pt x="207368" y="0"/>
              </a:cubicBezTo>
              <a:cubicBezTo>
                <a:pt x="313156" y="-126"/>
                <a:pt x="599188" y="42367"/>
                <a:pt x="726378" y="0"/>
              </a:cubicBezTo>
              <a:cubicBezTo>
                <a:pt x="853568" y="-42367"/>
                <a:pt x="1144902" y="5466"/>
                <a:pt x="1288639" y="0"/>
              </a:cubicBezTo>
              <a:cubicBezTo>
                <a:pt x="1432376" y="-5466"/>
                <a:pt x="1569033" y="57622"/>
                <a:pt x="1807648" y="0"/>
              </a:cubicBezTo>
              <a:cubicBezTo>
                <a:pt x="2046263" y="-57622"/>
                <a:pt x="2109512" y="16060"/>
                <a:pt x="2369909" y="0"/>
              </a:cubicBezTo>
              <a:cubicBezTo>
                <a:pt x="2486560" y="1519"/>
                <a:pt x="2559785" y="68672"/>
                <a:pt x="2577277" y="207368"/>
              </a:cubicBezTo>
              <a:cubicBezTo>
                <a:pt x="2588875" y="331503"/>
                <a:pt x="2523169" y="647164"/>
                <a:pt x="2577277" y="801726"/>
              </a:cubicBezTo>
              <a:cubicBezTo>
                <a:pt x="2631385" y="956288"/>
                <a:pt x="2535887" y="1164759"/>
                <a:pt x="2577277" y="1434967"/>
              </a:cubicBezTo>
              <a:cubicBezTo>
                <a:pt x="2618667" y="1705175"/>
                <a:pt x="2567749" y="1672015"/>
                <a:pt x="2577277" y="1873792"/>
              </a:cubicBezTo>
              <a:cubicBezTo>
                <a:pt x="2586805" y="2075570"/>
                <a:pt x="2521008" y="2216338"/>
                <a:pt x="2577277" y="2507033"/>
              </a:cubicBezTo>
              <a:cubicBezTo>
                <a:pt x="2633546" y="2797728"/>
                <a:pt x="2568059" y="2949305"/>
                <a:pt x="2577277" y="3101391"/>
              </a:cubicBezTo>
              <a:cubicBezTo>
                <a:pt x="2586495" y="3253477"/>
                <a:pt x="2556366" y="3415681"/>
                <a:pt x="2577277" y="3617983"/>
              </a:cubicBezTo>
              <a:cubicBezTo>
                <a:pt x="2598188" y="3820285"/>
                <a:pt x="2523319" y="3971505"/>
                <a:pt x="2577277" y="4095691"/>
              </a:cubicBezTo>
              <a:cubicBezTo>
                <a:pt x="2587343" y="4178683"/>
                <a:pt x="2483477" y="4311046"/>
                <a:pt x="2369909" y="4303059"/>
              </a:cubicBezTo>
              <a:cubicBezTo>
                <a:pt x="2239271" y="4354957"/>
                <a:pt x="2051345" y="4296968"/>
                <a:pt x="1872525" y="4303059"/>
              </a:cubicBezTo>
              <a:cubicBezTo>
                <a:pt x="1693705" y="4309150"/>
                <a:pt x="1455640" y="4264310"/>
                <a:pt x="1288639" y="4303059"/>
              </a:cubicBezTo>
              <a:cubicBezTo>
                <a:pt x="1121638" y="4341808"/>
                <a:pt x="941915" y="4283464"/>
                <a:pt x="791254" y="4303059"/>
              </a:cubicBezTo>
              <a:cubicBezTo>
                <a:pt x="640594" y="4322654"/>
                <a:pt x="443507" y="4282525"/>
                <a:pt x="207368" y="4303059"/>
              </a:cubicBezTo>
              <a:cubicBezTo>
                <a:pt x="125463" y="4293269"/>
                <a:pt x="-11073" y="4219792"/>
                <a:pt x="0" y="4095691"/>
              </a:cubicBezTo>
              <a:cubicBezTo>
                <a:pt x="-34910" y="3799620"/>
                <a:pt x="29192" y="3687012"/>
                <a:pt x="0" y="3462450"/>
              </a:cubicBezTo>
              <a:cubicBezTo>
                <a:pt x="-29192" y="3237888"/>
                <a:pt x="8884" y="3112370"/>
                <a:pt x="0" y="3023625"/>
              </a:cubicBezTo>
              <a:cubicBezTo>
                <a:pt x="-8884" y="2934881"/>
                <a:pt x="39388" y="2777544"/>
                <a:pt x="0" y="2584800"/>
              </a:cubicBezTo>
              <a:cubicBezTo>
                <a:pt x="-39388" y="2392057"/>
                <a:pt x="19191" y="2103299"/>
                <a:pt x="0" y="1951559"/>
              </a:cubicBezTo>
              <a:cubicBezTo>
                <a:pt x="-19191" y="1799819"/>
                <a:pt x="26317" y="1554183"/>
                <a:pt x="0" y="1357201"/>
              </a:cubicBezTo>
              <a:cubicBezTo>
                <a:pt x="-26317" y="1160219"/>
                <a:pt x="38306" y="1044154"/>
                <a:pt x="0" y="918376"/>
              </a:cubicBezTo>
              <a:cubicBezTo>
                <a:pt x="-38306" y="792598"/>
                <a:pt x="2993" y="425973"/>
                <a:pt x="0" y="207368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 w="19050">
          <a:solidFill>
            <a:srgbClr val="FF6600"/>
          </a:solidFill>
          <a:extLst>
            <a:ext uri="{C807C97D-BFC1-408E-A445-0C87EB9F89A2}">
              <ask:lineSketchStyleProps xmlns:ask="http://schemas.microsoft.com/office/drawing/2018/sketchyshapes" sd="2275339928">
                <a:prstGeom prst="roundRect">
                  <a:avLst>
                    <a:gd name="adj" fmla="val 8046"/>
                  </a:avLst>
                </a:prstGeom>
                <ask:type>
                  <ask:lineSketchScribble/>
                </ask:type>
              </ask:lineSketchStyleProps>
            </a:ext>
          </a:extLst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0.64336</cdr:x>
      <cdr:y>0.01257</cdr:y>
    </cdr:from>
    <cdr:to>
      <cdr:x>0.9084</cdr:x>
      <cdr:y>0.07652</cdr:y>
    </cdr:to>
    <cdr:sp macro="" textlink="">
      <cdr:nvSpPr>
        <cdr:cNvPr id="7" name="TextBox 7">
          <a:extLst xmlns:a="http://schemas.openxmlformats.org/drawingml/2006/main">
            <a:ext uri="{FF2B5EF4-FFF2-40B4-BE49-F238E27FC236}">
              <a16:creationId xmlns:a16="http://schemas.microsoft.com/office/drawing/2014/main" id="{98279A25-2187-45DB-B146-A4A96F51ED2C}"/>
            </a:ext>
          </a:extLst>
        </cdr:cNvPr>
        <cdr:cNvSpPr txBox="1"/>
      </cdr:nvSpPr>
      <cdr:spPr>
        <a:xfrm xmlns:a="http://schemas.openxmlformats.org/drawingml/2006/main">
          <a:off x="5255994" y="92029"/>
          <a:ext cx="2165283" cy="4680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NZ" sz="1200" b="1">
              <a:solidFill>
                <a:schemeClr val="accent2">
                  <a:lumMod val="75000"/>
                </a:schemeClr>
              </a:solidFill>
            </a:rPr>
            <a:t>Major Programs</a:t>
          </a:r>
        </a:p>
        <a:p xmlns:a="http://schemas.openxmlformats.org/drawingml/2006/main">
          <a:pPr algn="ctr"/>
          <a:r>
            <a:rPr lang="en-NZ" sz="1200" b="0">
              <a:solidFill>
                <a:schemeClr val="accent2">
                  <a:lumMod val="75000"/>
                </a:schemeClr>
              </a:solidFill>
            </a:rPr>
            <a:t>(High Value - Significant Effort)</a:t>
          </a:r>
        </a:p>
      </cdr:txBody>
    </cdr:sp>
  </cdr:relSizeAnchor>
  <cdr:relSizeAnchor xmlns:cdr="http://schemas.openxmlformats.org/drawingml/2006/chartDrawing">
    <cdr:from>
      <cdr:x>0.10748</cdr:x>
      <cdr:y>0.13899</cdr:y>
    </cdr:from>
    <cdr:to>
      <cdr:x>0.61317</cdr:x>
      <cdr:y>0.62431</cdr:y>
    </cdr:to>
    <cdr:sp macro="" textlink="">
      <cdr:nvSpPr>
        <cdr:cNvPr id="8" name="Rectangle: Rounded Corners 7">
          <a:extLst xmlns:a="http://schemas.openxmlformats.org/drawingml/2006/main">
            <a:ext uri="{FF2B5EF4-FFF2-40B4-BE49-F238E27FC236}">
              <a16:creationId xmlns:a16="http://schemas.microsoft.com/office/drawing/2014/main" id="{27DC815C-8558-43F9-AB7B-00EC276C26D3}"/>
            </a:ext>
          </a:extLst>
        </cdr:cNvPr>
        <cdr:cNvSpPr/>
      </cdr:nvSpPr>
      <cdr:spPr>
        <a:xfrm xmlns:a="http://schemas.openxmlformats.org/drawingml/2006/main">
          <a:off x="878073" y="1017286"/>
          <a:ext cx="4131307" cy="3552265"/>
        </a:xfrm>
        <a:custGeom xmlns:a="http://schemas.openxmlformats.org/drawingml/2006/main">
          <a:avLst/>
          <a:gdLst>
            <a:gd name="connsiteX0" fmla="*/ 0 w 4131307"/>
            <a:gd name="connsiteY0" fmla="*/ 202692 h 3552265"/>
            <a:gd name="connsiteX1" fmla="*/ 202692 w 4131307"/>
            <a:gd name="connsiteY1" fmla="*/ 0 h 3552265"/>
            <a:gd name="connsiteX2" fmla="*/ 697707 w 4131307"/>
            <a:gd name="connsiteY2" fmla="*/ 0 h 3552265"/>
            <a:gd name="connsiteX3" fmla="*/ 1267241 w 4131307"/>
            <a:gd name="connsiteY3" fmla="*/ 0 h 3552265"/>
            <a:gd name="connsiteX4" fmla="*/ 1762257 w 4131307"/>
            <a:gd name="connsiteY4" fmla="*/ 0 h 3552265"/>
            <a:gd name="connsiteX5" fmla="*/ 2294532 w 4131307"/>
            <a:gd name="connsiteY5" fmla="*/ 0 h 3552265"/>
            <a:gd name="connsiteX6" fmla="*/ 2901325 w 4131307"/>
            <a:gd name="connsiteY6" fmla="*/ 0 h 3552265"/>
            <a:gd name="connsiteX7" fmla="*/ 3928615 w 4131307"/>
            <a:gd name="connsiteY7" fmla="*/ 0 h 3552265"/>
            <a:gd name="connsiteX8" fmla="*/ 4131307 w 4131307"/>
            <a:gd name="connsiteY8" fmla="*/ 202692 h 3552265"/>
            <a:gd name="connsiteX9" fmla="*/ 4131307 w 4131307"/>
            <a:gd name="connsiteY9" fmla="*/ 695703 h 3552265"/>
            <a:gd name="connsiteX10" fmla="*/ 4131307 w 4131307"/>
            <a:gd name="connsiteY10" fmla="*/ 1283121 h 3552265"/>
            <a:gd name="connsiteX11" fmla="*/ 4131307 w 4131307"/>
            <a:gd name="connsiteY11" fmla="*/ 1839070 h 3552265"/>
            <a:gd name="connsiteX12" fmla="*/ 4131307 w 4131307"/>
            <a:gd name="connsiteY12" fmla="*/ 2332081 h 3552265"/>
            <a:gd name="connsiteX13" fmla="*/ 4131307 w 4131307"/>
            <a:gd name="connsiteY13" fmla="*/ 2793624 h 3552265"/>
            <a:gd name="connsiteX14" fmla="*/ 4131307 w 4131307"/>
            <a:gd name="connsiteY14" fmla="*/ 3349573 h 3552265"/>
            <a:gd name="connsiteX15" fmla="*/ 3928615 w 4131307"/>
            <a:gd name="connsiteY15" fmla="*/ 3552265 h 3552265"/>
            <a:gd name="connsiteX16" fmla="*/ 3359081 w 4131307"/>
            <a:gd name="connsiteY16" fmla="*/ 3552265 h 3552265"/>
            <a:gd name="connsiteX17" fmla="*/ 2901325 w 4131307"/>
            <a:gd name="connsiteY17" fmla="*/ 3552265 h 3552265"/>
            <a:gd name="connsiteX18" fmla="*/ 2443569 w 4131307"/>
            <a:gd name="connsiteY18" fmla="*/ 3552265 h 3552265"/>
            <a:gd name="connsiteX19" fmla="*/ 1874035 w 4131307"/>
            <a:gd name="connsiteY19" fmla="*/ 3552265 h 3552265"/>
            <a:gd name="connsiteX20" fmla="*/ 1416278 w 4131307"/>
            <a:gd name="connsiteY20" fmla="*/ 3552265 h 3552265"/>
            <a:gd name="connsiteX21" fmla="*/ 846744 w 4131307"/>
            <a:gd name="connsiteY21" fmla="*/ 3552265 h 3552265"/>
            <a:gd name="connsiteX22" fmla="*/ 202692 w 4131307"/>
            <a:gd name="connsiteY22" fmla="*/ 3552265 h 3552265"/>
            <a:gd name="connsiteX23" fmla="*/ 0 w 4131307"/>
            <a:gd name="connsiteY23" fmla="*/ 3349573 h 3552265"/>
            <a:gd name="connsiteX24" fmla="*/ 0 w 4131307"/>
            <a:gd name="connsiteY24" fmla="*/ 2888030 h 3552265"/>
            <a:gd name="connsiteX25" fmla="*/ 0 w 4131307"/>
            <a:gd name="connsiteY25" fmla="*/ 2457957 h 3552265"/>
            <a:gd name="connsiteX26" fmla="*/ 0 w 4131307"/>
            <a:gd name="connsiteY26" fmla="*/ 1870539 h 3552265"/>
            <a:gd name="connsiteX27" fmla="*/ 0 w 4131307"/>
            <a:gd name="connsiteY27" fmla="*/ 1314590 h 3552265"/>
            <a:gd name="connsiteX28" fmla="*/ 0 w 4131307"/>
            <a:gd name="connsiteY28" fmla="*/ 853047 h 3552265"/>
            <a:gd name="connsiteX29" fmla="*/ 0 w 4131307"/>
            <a:gd name="connsiteY29" fmla="*/ 202692 h 3552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4131307" h="3552265" extrusionOk="0">
              <a:moveTo>
                <a:pt x="0" y="202692"/>
              </a:moveTo>
              <a:cubicBezTo>
                <a:pt x="20819" y="89604"/>
                <a:pt x="93917" y="-27890"/>
                <a:pt x="202692" y="0"/>
              </a:cubicBezTo>
              <a:cubicBezTo>
                <a:pt x="347080" y="-18768"/>
                <a:pt x="520401" y="20711"/>
                <a:pt x="697707" y="0"/>
              </a:cubicBezTo>
              <a:cubicBezTo>
                <a:pt x="875014" y="-20711"/>
                <a:pt x="1055015" y="41599"/>
                <a:pt x="1267241" y="0"/>
              </a:cubicBezTo>
              <a:cubicBezTo>
                <a:pt x="1479467" y="-41599"/>
                <a:pt x="1610830" y="20025"/>
                <a:pt x="1762257" y="0"/>
              </a:cubicBezTo>
              <a:cubicBezTo>
                <a:pt x="1913684" y="-20025"/>
                <a:pt x="2176485" y="15434"/>
                <a:pt x="2294532" y="0"/>
              </a:cubicBezTo>
              <a:cubicBezTo>
                <a:pt x="2412579" y="-15434"/>
                <a:pt x="2599230" y="42618"/>
                <a:pt x="2901325" y="0"/>
              </a:cubicBezTo>
              <a:cubicBezTo>
                <a:pt x="3203420" y="-42618"/>
                <a:pt x="3462848" y="91304"/>
                <a:pt x="3928615" y="0"/>
              </a:cubicBezTo>
              <a:cubicBezTo>
                <a:pt x="4038213" y="16193"/>
                <a:pt x="4138719" y="90676"/>
                <a:pt x="4131307" y="202692"/>
              </a:cubicBezTo>
              <a:cubicBezTo>
                <a:pt x="4151649" y="399693"/>
                <a:pt x="4096800" y="528704"/>
                <a:pt x="4131307" y="695703"/>
              </a:cubicBezTo>
              <a:cubicBezTo>
                <a:pt x="4165814" y="862702"/>
                <a:pt x="4097176" y="1125566"/>
                <a:pt x="4131307" y="1283121"/>
              </a:cubicBezTo>
              <a:cubicBezTo>
                <a:pt x="4165438" y="1440676"/>
                <a:pt x="4119362" y="1601411"/>
                <a:pt x="4131307" y="1839070"/>
              </a:cubicBezTo>
              <a:cubicBezTo>
                <a:pt x="4143252" y="2076729"/>
                <a:pt x="4098329" y="2120757"/>
                <a:pt x="4131307" y="2332081"/>
              </a:cubicBezTo>
              <a:cubicBezTo>
                <a:pt x="4164285" y="2543405"/>
                <a:pt x="4089607" y="2622266"/>
                <a:pt x="4131307" y="2793624"/>
              </a:cubicBezTo>
              <a:cubicBezTo>
                <a:pt x="4173007" y="2964982"/>
                <a:pt x="4116673" y="3141905"/>
                <a:pt x="4131307" y="3349573"/>
              </a:cubicBezTo>
              <a:cubicBezTo>
                <a:pt x="4159564" y="3459456"/>
                <a:pt x="4023140" y="3566890"/>
                <a:pt x="3928615" y="3552265"/>
              </a:cubicBezTo>
              <a:cubicBezTo>
                <a:pt x="3806007" y="3592573"/>
                <a:pt x="3508196" y="3542828"/>
                <a:pt x="3359081" y="3552265"/>
              </a:cubicBezTo>
              <a:cubicBezTo>
                <a:pt x="3209966" y="3561702"/>
                <a:pt x="3013303" y="3525210"/>
                <a:pt x="2901325" y="3552265"/>
              </a:cubicBezTo>
              <a:cubicBezTo>
                <a:pt x="2789347" y="3579320"/>
                <a:pt x="2650226" y="3511754"/>
                <a:pt x="2443569" y="3552265"/>
              </a:cubicBezTo>
              <a:cubicBezTo>
                <a:pt x="2236912" y="3592776"/>
                <a:pt x="2056286" y="3489152"/>
                <a:pt x="1874035" y="3552265"/>
              </a:cubicBezTo>
              <a:cubicBezTo>
                <a:pt x="1691784" y="3615378"/>
                <a:pt x="1639246" y="3509991"/>
                <a:pt x="1416278" y="3552265"/>
              </a:cubicBezTo>
              <a:cubicBezTo>
                <a:pt x="1193310" y="3594539"/>
                <a:pt x="1085970" y="3548529"/>
                <a:pt x="846744" y="3552265"/>
              </a:cubicBezTo>
              <a:cubicBezTo>
                <a:pt x="607518" y="3556001"/>
                <a:pt x="433139" y="3483033"/>
                <a:pt x="202692" y="3552265"/>
              </a:cubicBezTo>
              <a:cubicBezTo>
                <a:pt x="83841" y="3560577"/>
                <a:pt x="-15949" y="3448598"/>
                <a:pt x="0" y="3349573"/>
              </a:cubicBezTo>
              <a:cubicBezTo>
                <a:pt x="-21303" y="3139126"/>
                <a:pt x="20510" y="3097690"/>
                <a:pt x="0" y="2888030"/>
              </a:cubicBezTo>
              <a:cubicBezTo>
                <a:pt x="-20510" y="2678370"/>
                <a:pt x="4918" y="2661074"/>
                <a:pt x="0" y="2457957"/>
              </a:cubicBezTo>
              <a:cubicBezTo>
                <a:pt x="-4918" y="2254840"/>
                <a:pt x="25788" y="2031770"/>
                <a:pt x="0" y="1870539"/>
              </a:cubicBezTo>
              <a:cubicBezTo>
                <a:pt x="-25788" y="1709308"/>
                <a:pt x="62198" y="1592218"/>
                <a:pt x="0" y="1314590"/>
              </a:cubicBezTo>
              <a:cubicBezTo>
                <a:pt x="-62198" y="1036962"/>
                <a:pt x="20160" y="952100"/>
                <a:pt x="0" y="853047"/>
              </a:cubicBezTo>
              <a:cubicBezTo>
                <a:pt x="-20160" y="753994"/>
                <a:pt x="18571" y="369349"/>
                <a:pt x="0" y="202692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 w="19050">
          <a:solidFill>
            <a:schemeClr val="accent6">
              <a:lumMod val="75000"/>
            </a:schemeClr>
          </a:solidFill>
          <a:extLst>
            <a:ext uri="{C807C97D-BFC1-408E-A445-0C87EB9F89A2}">
              <ask:lineSketchStyleProps xmlns:ask="http://schemas.microsoft.com/office/drawing/2018/sketchyshapes" sd="2275339928">
                <a:prstGeom prst="roundRect">
                  <a:avLst>
                    <a:gd name="adj" fmla="val 5706"/>
                  </a:avLst>
                </a:prstGeom>
                <ask:type>
                  <ask:lineSketchScribble/>
                </ask:type>
              </ask:lineSketchStyleProps>
            </a:ext>
          </a:extLst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0.24827</cdr:x>
      <cdr:y>0.10191</cdr:y>
    </cdr:from>
    <cdr:to>
      <cdr:x>0.49517</cdr:x>
      <cdr:y>0.17114</cdr:y>
    </cdr:to>
    <cdr:sp macro="" textlink="">
      <cdr:nvSpPr>
        <cdr:cNvPr id="9" name="TextBox 7">
          <a:extLst xmlns:a="http://schemas.openxmlformats.org/drawingml/2006/main">
            <a:ext uri="{FF2B5EF4-FFF2-40B4-BE49-F238E27FC236}">
              <a16:creationId xmlns:a16="http://schemas.microsoft.com/office/drawing/2014/main" id="{1DA32D9C-230B-4E84-8C50-94E8E5C9796C}"/>
            </a:ext>
          </a:extLst>
        </cdr:cNvPr>
        <cdr:cNvSpPr txBox="1"/>
      </cdr:nvSpPr>
      <cdr:spPr>
        <a:xfrm xmlns:a="http://schemas.openxmlformats.org/drawingml/2006/main">
          <a:off x="2028301" y="745886"/>
          <a:ext cx="2017085" cy="5067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NZ" sz="1200" b="1">
              <a:solidFill>
                <a:schemeClr val="accent6">
                  <a:lumMod val="75000"/>
                </a:schemeClr>
              </a:solidFill>
            </a:rPr>
            <a:t>Core Programs</a:t>
          </a:r>
        </a:p>
        <a:p xmlns:a="http://schemas.openxmlformats.org/drawingml/2006/main">
          <a:pPr algn="ctr"/>
          <a:r>
            <a:rPr lang="en-NZ" sz="1200" b="0">
              <a:solidFill>
                <a:schemeClr val="accent6">
                  <a:lumMod val="75000"/>
                </a:schemeClr>
              </a:solidFill>
            </a:rPr>
            <a:t>(High Value - Lower Effort)</a:t>
          </a:r>
          <a:br>
            <a:rPr lang="en-NZ" sz="1200" b="0">
              <a:solidFill>
                <a:schemeClr val="accent6">
                  <a:lumMod val="75000"/>
                </a:schemeClr>
              </a:solidFill>
            </a:rPr>
          </a:br>
          <a:endParaRPr lang="en-NZ" sz="1200" b="0">
            <a:solidFill>
              <a:schemeClr val="accent6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0.10885</cdr:x>
      <cdr:y>0.62125</cdr:y>
    </cdr:from>
    <cdr:to>
      <cdr:x>0.93458</cdr:x>
      <cdr:y>0.82487</cdr:y>
    </cdr:to>
    <cdr:sp macro="" textlink="">
      <cdr:nvSpPr>
        <cdr:cNvPr id="11" name="Rectangle: Rounded Corners 10">
          <a:extLst xmlns:a="http://schemas.openxmlformats.org/drawingml/2006/main">
            <a:ext uri="{FF2B5EF4-FFF2-40B4-BE49-F238E27FC236}">
              <a16:creationId xmlns:a16="http://schemas.microsoft.com/office/drawing/2014/main" id="{9F7BD50B-4DE4-4F97-ADB8-87522582F2F8}"/>
            </a:ext>
          </a:extLst>
        </cdr:cNvPr>
        <cdr:cNvSpPr/>
      </cdr:nvSpPr>
      <cdr:spPr>
        <a:xfrm xmlns:a="http://schemas.openxmlformats.org/drawingml/2006/main">
          <a:off x="889292" y="4547141"/>
          <a:ext cx="6745919" cy="1490382"/>
        </a:xfrm>
        <a:custGeom xmlns:a="http://schemas.openxmlformats.org/drawingml/2006/main">
          <a:avLst/>
          <a:gdLst>
            <a:gd name="connsiteX0" fmla="*/ 0 w 6745919"/>
            <a:gd name="connsiteY0" fmla="*/ 85041 h 1490382"/>
            <a:gd name="connsiteX1" fmla="*/ 85041 w 6745919"/>
            <a:gd name="connsiteY1" fmla="*/ 0 h 1490382"/>
            <a:gd name="connsiteX2" fmla="*/ 617086 w 6745919"/>
            <a:gd name="connsiteY2" fmla="*/ 0 h 1490382"/>
            <a:gd name="connsiteX3" fmla="*/ 1280648 w 6745919"/>
            <a:gd name="connsiteY3" fmla="*/ 0 h 1490382"/>
            <a:gd name="connsiteX4" fmla="*/ 1812693 w 6745919"/>
            <a:gd name="connsiteY4" fmla="*/ 0 h 1490382"/>
            <a:gd name="connsiteX5" fmla="*/ 2410496 w 6745919"/>
            <a:gd name="connsiteY5" fmla="*/ 0 h 1490382"/>
            <a:gd name="connsiteX6" fmla="*/ 3139816 w 6745919"/>
            <a:gd name="connsiteY6" fmla="*/ 0 h 1490382"/>
            <a:gd name="connsiteX7" fmla="*/ 3869136 w 6745919"/>
            <a:gd name="connsiteY7" fmla="*/ 0 h 1490382"/>
            <a:gd name="connsiteX8" fmla="*/ 4466940 w 6745919"/>
            <a:gd name="connsiteY8" fmla="*/ 0 h 1490382"/>
            <a:gd name="connsiteX9" fmla="*/ 5196260 w 6745919"/>
            <a:gd name="connsiteY9" fmla="*/ 0 h 1490382"/>
            <a:gd name="connsiteX10" fmla="*/ 5596788 w 6745919"/>
            <a:gd name="connsiteY10" fmla="*/ 0 h 1490382"/>
            <a:gd name="connsiteX11" fmla="*/ 6660878 w 6745919"/>
            <a:gd name="connsiteY11" fmla="*/ 0 h 1490382"/>
            <a:gd name="connsiteX12" fmla="*/ 6745919 w 6745919"/>
            <a:gd name="connsiteY12" fmla="*/ 85041 h 1490382"/>
            <a:gd name="connsiteX13" fmla="*/ 6745919 w 6745919"/>
            <a:gd name="connsiteY13" fmla="*/ 538344 h 1490382"/>
            <a:gd name="connsiteX14" fmla="*/ 6745919 w 6745919"/>
            <a:gd name="connsiteY14" fmla="*/ 952038 h 1490382"/>
            <a:gd name="connsiteX15" fmla="*/ 6745919 w 6745919"/>
            <a:gd name="connsiteY15" fmla="*/ 1405341 h 1490382"/>
            <a:gd name="connsiteX16" fmla="*/ 6660878 w 6745919"/>
            <a:gd name="connsiteY16" fmla="*/ 1490382 h 1490382"/>
            <a:gd name="connsiteX17" fmla="*/ 5997316 w 6745919"/>
            <a:gd name="connsiteY17" fmla="*/ 1490382 h 1490382"/>
            <a:gd name="connsiteX18" fmla="*/ 5531030 w 6745919"/>
            <a:gd name="connsiteY18" fmla="*/ 1490382 h 1490382"/>
            <a:gd name="connsiteX19" fmla="*/ 4867468 w 6745919"/>
            <a:gd name="connsiteY19" fmla="*/ 1490382 h 1490382"/>
            <a:gd name="connsiteX20" fmla="*/ 4401181 w 6745919"/>
            <a:gd name="connsiteY20" fmla="*/ 1490382 h 1490382"/>
            <a:gd name="connsiteX21" fmla="*/ 3737620 w 6745919"/>
            <a:gd name="connsiteY21" fmla="*/ 1490382 h 1490382"/>
            <a:gd name="connsiteX22" fmla="*/ 3337091 w 6745919"/>
            <a:gd name="connsiteY22" fmla="*/ 1490382 h 1490382"/>
            <a:gd name="connsiteX23" fmla="*/ 2936563 w 6745919"/>
            <a:gd name="connsiteY23" fmla="*/ 1490382 h 1490382"/>
            <a:gd name="connsiteX24" fmla="*/ 2207243 w 6745919"/>
            <a:gd name="connsiteY24" fmla="*/ 1490382 h 1490382"/>
            <a:gd name="connsiteX25" fmla="*/ 1543681 w 6745919"/>
            <a:gd name="connsiteY25" fmla="*/ 1490382 h 1490382"/>
            <a:gd name="connsiteX26" fmla="*/ 1143153 w 6745919"/>
            <a:gd name="connsiteY26" fmla="*/ 1490382 h 1490382"/>
            <a:gd name="connsiteX27" fmla="*/ 85041 w 6745919"/>
            <a:gd name="connsiteY27" fmla="*/ 1490382 h 1490382"/>
            <a:gd name="connsiteX28" fmla="*/ 0 w 6745919"/>
            <a:gd name="connsiteY28" fmla="*/ 1405341 h 1490382"/>
            <a:gd name="connsiteX29" fmla="*/ 0 w 6745919"/>
            <a:gd name="connsiteY29" fmla="*/ 965241 h 1490382"/>
            <a:gd name="connsiteX30" fmla="*/ 0 w 6745919"/>
            <a:gd name="connsiteY30" fmla="*/ 498735 h 1490382"/>
            <a:gd name="connsiteX31" fmla="*/ 0 w 6745919"/>
            <a:gd name="connsiteY31" fmla="*/ 85041 h 14903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</a:cxnLst>
          <a:rect l="l" t="t" r="r" b="b"/>
          <a:pathLst>
            <a:path w="6745919" h="1490382" extrusionOk="0">
              <a:moveTo>
                <a:pt x="0" y="85041"/>
              </a:moveTo>
              <a:cubicBezTo>
                <a:pt x="9671" y="37543"/>
                <a:pt x="39537" y="-12875"/>
                <a:pt x="85041" y="0"/>
              </a:cubicBezTo>
              <a:cubicBezTo>
                <a:pt x="233202" y="-4472"/>
                <a:pt x="351527" y="43998"/>
                <a:pt x="617086" y="0"/>
              </a:cubicBezTo>
              <a:cubicBezTo>
                <a:pt x="882645" y="-43998"/>
                <a:pt x="1055691" y="38861"/>
                <a:pt x="1280648" y="0"/>
              </a:cubicBezTo>
              <a:cubicBezTo>
                <a:pt x="1505605" y="-38861"/>
                <a:pt x="1577293" y="10102"/>
                <a:pt x="1812693" y="0"/>
              </a:cubicBezTo>
              <a:cubicBezTo>
                <a:pt x="2048094" y="-10102"/>
                <a:pt x="2232910" y="20342"/>
                <a:pt x="2410496" y="0"/>
              </a:cubicBezTo>
              <a:cubicBezTo>
                <a:pt x="2588082" y="-20342"/>
                <a:pt x="2911213" y="27096"/>
                <a:pt x="3139816" y="0"/>
              </a:cubicBezTo>
              <a:cubicBezTo>
                <a:pt x="3368419" y="-27096"/>
                <a:pt x="3611152" y="10066"/>
                <a:pt x="3869136" y="0"/>
              </a:cubicBezTo>
              <a:cubicBezTo>
                <a:pt x="4127120" y="-10066"/>
                <a:pt x="4248945" y="33057"/>
                <a:pt x="4466940" y="0"/>
              </a:cubicBezTo>
              <a:cubicBezTo>
                <a:pt x="4684935" y="-33057"/>
                <a:pt x="4998211" y="54010"/>
                <a:pt x="5196260" y="0"/>
              </a:cubicBezTo>
              <a:cubicBezTo>
                <a:pt x="5394309" y="-54010"/>
                <a:pt x="5421740" y="1957"/>
                <a:pt x="5596788" y="0"/>
              </a:cubicBezTo>
              <a:cubicBezTo>
                <a:pt x="5771836" y="-1957"/>
                <a:pt x="6284979" y="51752"/>
                <a:pt x="6660878" y="0"/>
              </a:cubicBezTo>
              <a:cubicBezTo>
                <a:pt x="6699516" y="9359"/>
                <a:pt x="6753639" y="33971"/>
                <a:pt x="6745919" y="85041"/>
              </a:cubicBezTo>
              <a:cubicBezTo>
                <a:pt x="6770741" y="234804"/>
                <a:pt x="6713192" y="436112"/>
                <a:pt x="6745919" y="538344"/>
              </a:cubicBezTo>
              <a:cubicBezTo>
                <a:pt x="6778646" y="640576"/>
                <a:pt x="6704895" y="868826"/>
                <a:pt x="6745919" y="952038"/>
              </a:cubicBezTo>
              <a:cubicBezTo>
                <a:pt x="6786943" y="1035250"/>
                <a:pt x="6722224" y="1263310"/>
                <a:pt x="6745919" y="1405341"/>
              </a:cubicBezTo>
              <a:cubicBezTo>
                <a:pt x="6732820" y="1456212"/>
                <a:pt x="6704801" y="1480188"/>
                <a:pt x="6660878" y="1490382"/>
              </a:cubicBezTo>
              <a:cubicBezTo>
                <a:pt x="6463659" y="1563114"/>
                <a:pt x="6286450" y="1479795"/>
                <a:pt x="5997316" y="1490382"/>
              </a:cubicBezTo>
              <a:cubicBezTo>
                <a:pt x="5708182" y="1500969"/>
                <a:pt x="5705455" y="1447086"/>
                <a:pt x="5531030" y="1490382"/>
              </a:cubicBezTo>
              <a:cubicBezTo>
                <a:pt x="5356605" y="1533678"/>
                <a:pt x="5103981" y="1412168"/>
                <a:pt x="4867468" y="1490382"/>
              </a:cubicBezTo>
              <a:cubicBezTo>
                <a:pt x="4630955" y="1568596"/>
                <a:pt x="4610622" y="1438512"/>
                <a:pt x="4401181" y="1490382"/>
              </a:cubicBezTo>
              <a:cubicBezTo>
                <a:pt x="4191740" y="1542252"/>
                <a:pt x="3876320" y="1457962"/>
                <a:pt x="3737620" y="1490382"/>
              </a:cubicBezTo>
              <a:cubicBezTo>
                <a:pt x="3598920" y="1522802"/>
                <a:pt x="3481255" y="1470440"/>
                <a:pt x="3337091" y="1490382"/>
              </a:cubicBezTo>
              <a:cubicBezTo>
                <a:pt x="3192927" y="1510324"/>
                <a:pt x="3055909" y="1482611"/>
                <a:pt x="2936563" y="1490382"/>
              </a:cubicBezTo>
              <a:cubicBezTo>
                <a:pt x="2817217" y="1498153"/>
                <a:pt x="2544489" y="1486438"/>
                <a:pt x="2207243" y="1490382"/>
              </a:cubicBezTo>
              <a:cubicBezTo>
                <a:pt x="1869997" y="1494326"/>
                <a:pt x="1787179" y="1482913"/>
                <a:pt x="1543681" y="1490382"/>
              </a:cubicBezTo>
              <a:cubicBezTo>
                <a:pt x="1300183" y="1497851"/>
                <a:pt x="1241398" y="1463372"/>
                <a:pt x="1143153" y="1490382"/>
              </a:cubicBezTo>
              <a:cubicBezTo>
                <a:pt x="1044908" y="1517392"/>
                <a:pt x="539461" y="1399277"/>
                <a:pt x="85041" y="1490382"/>
              </a:cubicBezTo>
              <a:cubicBezTo>
                <a:pt x="39021" y="1492849"/>
                <a:pt x="10965" y="1455190"/>
                <a:pt x="0" y="1405341"/>
              </a:cubicBezTo>
              <a:cubicBezTo>
                <a:pt x="-6152" y="1247800"/>
                <a:pt x="20760" y="1170789"/>
                <a:pt x="0" y="965241"/>
              </a:cubicBezTo>
              <a:cubicBezTo>
                <a:pt x="-20760" y="759693"/>
                <a:pt x="11891" y="674386"/>
                <a:pt x="0" y="498735"/>
              </a:cubicBezTo>
              <a:cubicBezTo>
                <a:pt x="-11891" y="323084"/>
                <a:pt x="29631" y="187126"/>
                <a:pt x="0" y="85041"/>
              </a:cubicBezTo>
              <a:close/>
            </a:path>
          </a:pathLst>
        </a:custGeom>
        <a:noFill xmlns:a="http://schemas.openxmlformats.org/drawingml/2006/main"/>
        <a:ln xmlns:a="http://schemas.openxmlformats.org/drawingml/2006/main" w="19050"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2275339928">
                <a:prstGeom prst="roundRect">
                  <a:avLst>
                    <a:gd name="adj" fmla="val 5706"/>
                  </a:avLst>
                </a:prstGeom>
                <ask:type>
                  <ask:lineSketchScribble/>
                </ask:type>
              </ask:lineSketchStyleProps>
            </a:ext>
          </a:extLst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>
            <a:solidFill>
              <a:schemeClr val="bg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0.60686</cdr:x>
      <cdr:y>0.79019</cdr:y>
    </cdr:from>
    <cdr:to>
      <cdr:x>0.85376</cdr:x>
      <cdr:y>0.85942</cdr:y>
    </cdr:to>
    <cdr:sp macro="" textlink="">
      <cdr:nvSpPr>
        <cdr:cNvPr id="10" name="TextBox 7">
          <a:extLst xmlns:a="http://schemas.openxmlformats.org/drawingml/2006/main">
            <a:ext uri="{FF2B5EF4-FFF2-40B4-BE49-F238E27FC236}">
              <a16:creationId xmlns:a16="http://schemas.microsoft.com/office/drawing/2014/main" id="{78682826-512A-4772-A1CB-B3D86979C07D}"/>
            </a:ext>
          </a:extLst>
        </cdr:cNvPr>
        <cdr:cNvSpPr txBox="1"/>
      </cdr:nvSpPr>
      <cdr:spPr>
        <a:xfrm xmlns:a="http://schemas.openxmlformats.org/drawingml/2006/main">
          <a:off x="4957847" y="5783693"/>
          <a:ext cx="2017085" cy="5067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NZ" sz="1200" b="1">
              <a:solidFill>
                <a:schemeClr val="bg2">
                  <a:lumMod val="50000"/>
                </a:schemeClr>
              </a:solidFill>
            </a:rPr>
            <a:t>Foundation</a:t>
          </a:r>
          <a:r>
            <a:rPr lang="en-NZ" sz="1200" b="1" baseline="0">
              <a:solidFill>
                <a:schemeClr val="bg2">
                  <a:lumMod val="50000"/>
                </a:schemeClr>
              </a:solidFill>
            </a:rPr>
            <a:t> </a:t>
          </a:r>
          <a:r>
            <a:rPr lang="en-NZ" sz="1200" b="1">
              <a:solidFill>
                <a:schemeClr val="bg2">
                  <a:lumMod val="50000"/>
                </a:schemeClr>
              </a:solidFill>
            </a:rPr>
            <a:t>Programs</a:t>
          </a:r>
        </a:p>
        <a:p xmlns:a="http://schemas.openxmlformats.org/drawingml/2006/main">
          <a:pPr algn="ctr"/>
          <a:r>
            <a:rPr lang="en-NZ" sz="1200" b="0">
              <a:solidFill>
                <a:schemeClr val="bg2">
                  <a:lumMod val="50000"/>
                </a:schemeClr>
              </a:solidFill>
            </a:rPr>
            <a:t>(Medium Value - Medium Effort)</a:t>
          </a:r>
          <a:br>
            <a:rPr lang="en-NZ" sz="1200" b="0">
              <a:solidFill>
                <a:schemeClr val="bg2">
                  <a:lumMod val="50000"/>
                </a:schemeClr>
              </a:solidFill>
            </a:rPr>
          </a:br>
          <a:endParaRPr lang="en-NZ" sz="1200" b="0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er\Downloads\Activity_Prioritisation_Repor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ing"/>
      <sheetName val="Other parameters"/>
      <sheetName val="Ranking sheet"/>
      <sheetName val="Multiple reviewers"/>
      <sheetName val="Reviewer 1 input"/>
      <sheetName val="Reviewer 2 input"/>
      <sheetName val="Reviewer 3 input "/>
      <sheetName val="Individual proposals"/>
      <sheetName val="Sheet1"/>
      <sheetName val="Sheet2"/>
      <sheetName val="Sheet3"/>
    </sheetNames>
    <sheetDataSet>
      <sheetData sheetId="0">
        <row r="3">
          <cell r="S3" t="str">
            <v>1 - Welfare, inequity and hardship</v>
          </cell>
        </row>
        <row r="4">
          <cell r="S4" t="str">
            <v>2 - Expanding economic opportunities</v>
          </cell>
        </row>
        <row r="5">
          <cell r="S5" t="str">
            <v>3 - Waste Management</v>
          </cell>
        </row>
        <row r="6">
          <cell r="S6" t="str">
            <v>4 - Water and Sanitation</v>
          </cell>
        </row>
        <row r="7">
          <cell r="S7" t="str">
            <v>5 - Infrastructure and ICT</v>
          </cell>
        </row>
        <row r="8">
          <cell r="S8" t="str">
            <v>6 - Energy and Transport</v>
          </cell>
        </row>
        <row r="9">
          <cell r="S9" t="str">
            <v>7 - Health</v>
          </cell>
        </row>
        <row r="10">
          <cell r="S10" t="str">
            <v>8 - Education</v>
          </cell>
        </row>
        <row r="11">
          <cell r="S11" t="str">
            <v>9 - Gender and disadvantaged</v>
          </cell>
        </row>
        <row r="12">
          <cell r="S12" t="str">
            <v>10 - Agriculture</v>
          </cell>
        </row>
        <row r="13">
          <cell r="S13" t="str">
            <v>11 - Environment and land use</v>
          </cell>
        </row>
        <row r="14">
          <cell r="S14" t="str">
            <v>12 - Marine Resources</v>
          </cell>
        </row>
        <row r="15">
          <cell r="S15" t="str">
            <v>13 - Climate Change</v>
          </cell>
        </row>
        <row r="16">
          <cell r="S16" t="str">
            <v>14 - Culture and Language</v>
          </cell>
        </row>
        <row r="17">
          <cell r="S17" t="str">
            <v>15 - Population and People</v>
          </cell>
        </row>
        <row r="18">
          <cell r="S18" t="str">
            <v>16 - Governance</v>
          </cell>
        </row>
      </sheetData>
      <sheetData sheetId="1">
        <row r="5">
          <cell r="B5">
            <v>0.33</v>
          </cell>
        </row>
        <row r="6">
          <cell r="B6">
            <v>0.66</v>
          </cell>
        </row>
        <row r="7">
          <cell r="B7">
            <v>1.25</v>
          </cell>
        </row>
        <row r="8">
          <cell r="B8">
            <v>1.75</v>
          </cell>
        </row>
        <row r="9">
          <cell r="B9" t="str">
            <v>unbounded</v>
          </cell>
        </row>
        <row r="12">
          <cell r="B12" t="str">
            <v>Easily implemented during year with little additional inputs</v>
          </cell>
        </row>
        <row r="13">
          <cell r="B13" t="str">
            <v>Short term (within year TA), little additional</v>
          </cell>
        </row>
        <row r="14">
          <cell r="B14" t="str">
            <v>TA over 2 year period</v>
          </cell>
        </row>
        <row r="15">
          <cell r="B15" t="str">
            <v>Multi-year project with two permanent staff</v>
          </cell>
        </row>
        <row r="16">
          <cell r="B16" t="str">
            <v>Great than above</v>
          </cell>
        </row>
        <row r="19">
          <cell r="B19" t="str">
            <v>No recurring impacts beyond financial year</v>
          </cell>
        </row>
        <row r="20">
          <cell r="B20" t="str">
            <v>Additional workload absorbed into existing capacity or less than 20% increase in opex (up to 2 years)</v>
          </cell>
        </row>
        <row r="21">
          <cell r="B21" t="str">
            <v>Need to recruit additional resources between 0-50% of opex for up to 3 years</v>
          </cell>
        </row>
        <row r="22">
          <cell r="B22" t="str">
            <v>Foreign TA plus ongoing budgetary implications beyond current allocation</v>
          </cell>
        </row>
        <row r="23">
          <cell r="B23" t="str">
            <v>Above this (high TA component, disruptive long lasting change)</v>
          </cell>
        </row>
        <row r="28">
          <cell r="B28" t="str">
            <v>Smaller than 1,000</v>
          </cell>
        </row>
        <row r="29">
          <cell r="B29" t="str">
            <v>Target population 1,000-2,000</v>
          </cell>
        </row>
        <row r="30">
          <cell r="B30" t="str">
            <v>Target population over 2,000</v>
          </cell>
        </row>
        <row r="31">
          <cell r="B31" t="str">
            <v>Southern or Northern Group (as a whole)</v>
          </cell>
        </row>
        <row r="32">
          <cell r="B32" t="str">
            <v>All of Rarotonga</v>
          </cell>
        </row>
        <row r="33">
          <cell r="B33" t="str">
            <v>Nationwide</v>
          </cell>
        </row>
        <row r="36">
          <cell r="B36" t="str">
            <v>Lower returns</v>
          </cell>
        </row>
        <row r="37">
          <cell r="B37" t="str">
            <v>Loss greater than 100% of cost (one off) or recurrent losses</v>
          </cell>
        </row>
        <row r="38">
          <cell r="B38" t="str">
            <v>One-off negative economic return less than 100% of cost</v>
          </cell>
        </row>
        <row r="39">
          <cell r="B39" t="str">
            <v>Cost neutral</v>
          </cell>
        </row>
        <row r="40">
          <cell r="B40" t="str">
            <v>Positive return less than 100% of cost</v>
          </cell>
        </row>
        <row r="41">
          <cell r="B41" t="str">
            <v>Positive impact greater than 100% of cost (immediate and recurring)</v>
          </cell>
        </row>
        <row r="42">
          <cell r="B42" t="str">
            <v>Greater than 2% GDP positive increase</v>
          </cell>
        </row>
        <row r="45">
          <cell r="B45" t="str">
            <v>Severe negative impact</v>
          </cell>
        </row>
        <row r="46">
          <cell r="B46" t="str">
            <v>Mild negative social risk/benefit</v>
          </cell>
        </row>
        <row r="47">
          <cell r="B47" t="str">
            <v>Neutral social risks/benefits</v>
          </cell>
        </row>
        <row r="48">
          <cell r="B48" t="str">
            <v>Indirect benefits that improve or save lives</v>
          </cell>
        </row>
        <row r="49">
          <cell r="B49" t="str">
            <v>Significant improvement of lifestyle or risk mitigation</v>
          </cell>
        </row>
        <row r="52">
          <cell r="B52" t="str">
            <v>Severe negative impact</v>
          </cell>
        </row>
        <row r="53">
          <cell r="B53" t="str">
            <v>Mild negative environment risk/benefit</v>
          </cell>
        </row>
        <row r="54">
          <cell r="B54" t="str">
            <v>Neutral environmental risk/benefit</v>
          </cell>
        </row>
        <row r="55">
          <cell r="B55" t="str">
            <v>Indirect benefits that improve environment</v>
          </cell>
        </row>
        <row r="56">
          <cell r="B56" t="str">
            <v>Significant improvement of environment or risk mitigation</v>
          </cell>
        </row>
      </sheetData>
      <sheetData sheetId="2">
        <row r="2">
          <cell r="H2" t="str">
            <v>Scope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9B46-1284-41AC-B58E-192DBFB10F4E}">
  <dimension ref="A2:AK50"/>
  <sheetViews>
    <sheetView tabSelected="1" topLeftCell="C1" zoomScaleNormal="100" workbookViewId="0">
      <selection activeCell="C2" sqref="C2:W2"/>
    </sheetView>
  </sheetViews>
  <sheetFormatPr defaultRowHeight="14.5" x14ac:dyDescent="0.35"/>
  <cols>
    <col min="1" max="1" width="4.6328125" customWidth="1"/>
    <col min="2" max="2" width="42.81640625" customWidth="1"/>
    <col min="3" max="3" width="12" customWidth="1"/>
    <col min="4" max="4" width="11.6328125" style="70" customWidth="1"/>
    <col min="5" max="8" width="6.26953125" customWidth="1"/>
    <col min="9" max="9" width="7" customWidth="1"/>
    <col min="10" max="11" width="9.453125" customWidth="1"/>
    <col min="12" max="23" width="7.36328125" customWidth="1"/>
  </cols>
  <sheetData>
    <row r="2" spans="1:37" ht="15" customHeight="1" thickBot="1" x14ac:dyDescent="0.5">
      <c r="C2" s="192" t="s">
        <v>584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Y2" s="184" t="s">
        <v>557</v>
      </c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</row>
    <row r="3" spans="1:37" ht="15.5" customHeight="1" thickBot="1" x14ac:dyDescent="0.4">
      <c r="E3" s="185" t="s">
        <v>564</v>
      </c>
      <c r="F3" s="186"/>
      <c r="G3" s="186"/>
      <c r="H3" s="187"/>
      <c r="I3" s="190" t="s">
        <v>568</v>
      </c>
      <c r="J3" s="188" t="s">
        <v>567</v>
      </c>
      <c r="K3" s="111" t="s">
        <v>566</v>
      </c>
      <c r="L3" s="111" t="s">
        <v>556</v>
      </c>
      <c r="M3" s="112" t="s">
        <v>462</v>
      </c>
      <c r="N3" s="112" t="s">
        <v>463</v>
      </c>
      <c r="O3" s="112" t="s">
        <v>464</v>
      </c>
      <c r="P3" s="112" t="s">
        <v>465</v>
      </c>
      <c r="Q3" s="112" t="s">
        <v>466</v>
      </c>
      <c r="R3" s="112" t="s">
        <v>467</v>
      </c>
      <c r="S3" s="112" t="s">
        <v>468</v>
      </c>
      <c r="T3" s="112" t="s">
        <v>469</v>
      </c>
      <c r="U3" s="112" t="s">
        <v>470</v>
      </c>
      <c r="V3" s="112" t="s">
        <v>471</v>
      </c>
      <c r="W3" s="112" t="s">
        <v>472</v>
      </c>
      <c r="Y3" s="67" t="s">
        <v>69</v>
      </c>
      <c r="Z3" s="1" t="s">
        <v>462</v>
      </c>
      <c r="AA3" s="1" t="s">
        <v>463</v>
      </c>
      <c r="AB3" s="1" t="s">
        <v>464</v>
      </c>
      <c r="AC3" s="1" t="s">
        <v>465</v>
      </c>
      <c r="AD3" s="1" t="s">
        <v>466</v>
      </c>
      <c r="AE3" s="1" t="s">
        <v>467</v>
      </c>
      <c r="AF3" s="1" t="s">
        <v>468</v>
      </c>
      <c r="AG3" s="1" t="s">
        <v>469</v>
      </c>
      <c r="AH3" s="1" t="s">
        <v>470</v>
      </c>
      <c r="AI3" s="1" t="s">
        <v>471</v>
      </c>
      <c r="AJ3" s="1" t="s">
        <v>472</v>
      </c>
    </row>
    <row r="4" spans="1:37" ht="33" customHeight="1" thickBot="1" x14ac:dyDescent="0.4">
      <c r="A4" s="143" t="s">
        <v>388</v>
      </c>
      <c r="B4" s="144" t="s">
        <v>422</v>
      </c>
      <c r="C4" s="144" t="s">
        <v>475</v>
      </c>
      <c r="D4" s="145" t="s">
        <v>473</v>
      </c>
      <c r="E4" s="180" t="s">
        <v>562</v>
      </c>
      <c r="F4" s="181" t="s">
        <v>565</v>
      </c>
      <c r="G4" s="181" t="s">
        <v>583</v>
      </c>
      <c r="H4" s="182" t="s">
        <v>563</v>
      </c>
      <c r="I4" s="191"/>
      <c r="J4" s="189"/>
      <c r="K4" s="109" t="s">
        <v>558</v>
      </c>
      <c r="L4" s="66" t="s">
        <v>348</v>
      </c>
      <c r="M4" s="110" t="s">
        <v>349</v>
      </c>
      <c r="N4" s="110" t="s">
        <v>350</v>
      </c>
      <c r="O4" s="110" t="s">
        <v>351</v>
      </c>
      <c r="P4" s="110" t="s">
        <v>352</v>
      </c>
      <c r="Q4" s="110" t="s">
        <v>358</v>
      </c>
      <c r="R4" s="110" t="s">
        <v>353</v>
      </c>
      <c r="S4" s="110" t="s">
        <v>354</v>
      </c>
      <c r="T4" s="110" t="s">
        <v>355</v>
      </c>
      <c r="U4" s="110" t="s">
        <v>356</v>
      </c>
      <c r="V4" s="110" t="s">
        <v>357</v>
      </c>
      <c r="W4" s="66" t="s">
        <v>555</v>
      </c>
      <c r="Y4" s="66" t="s">
        <v>348</v>
      </c>
      <c r="Z4" s="27" t="s">
        <v>349</v>
      </c>
      <c r="AA4" s="27" t="s">
        <v>350</v>
      </c>
      <c r="AB4" s="27" t="s">
        <v>351</v>
      </c>
      <c r="AC4" s="27" t="s">
        <v>352</v>
      </c>
      <c r="AD4" s="27" t="s">
        <v>358</v>
      </c>
      <c r="AE4" s="27" t="s">
        <v>353</v>
      </c>
      <c r="AF4" s="27" t="s">
        <v>354</v>
      </c>
      <c r="AG4" s="27" t="s">
        <v>355</v>
      </c>
      <c r="AH4" s="27" t="s">
        <v>356</v>
      </c>
      <c r="AI4" s="27" t="s">
        <v>357</v>
      </c>
      <c r="AJ4" s="66" t="s">
        <v>555</v>
      </c>
    </row>
    <row r="5" spans="1:37" x14ac:dyDescent="0.35">
      <c r="A5" s="146">
        <v>22</v>
      </c>
      <c r="B5" s="152" t="s">
        <v>431</v>
      </c>
      <c r="C5" s="152" t="s">
        <v>131</v>
      </c>
      <c r="D5" s="178">
        <v>25</v>
      </c>
      <c r="E5" s="134">
        <f>VLOOKUP($B5,Prioritisation!$B$4:$O$41,9,FALSE)</f>
        <v>3.9999999999999996</v>
      </c>
      <c r="F5" s="135">
        <f>VLOOKUP($B5,Prioritisation!$B$4:$O$41,14,FALSE)</f>
        <v>4.2</v>
      </c>
      <c r="G5" s="138">
        <f>VLOOKUP($B5,Prioritisation!$B$4:$P$41,15,FALSE)</f>
        <v>2.5600000000000005</v>
      </c>
      <c r="H5" s="136" t="str">
        <f t="shared" ref="H5:H42" si="0">IF(AND(E5&gt;3.8,F5&gt;2.8),"MP",IF(AND(E5&lt;=3.8,F5&gt;2.8),"CP",""))</f>
        <v>MP</v>
      </c>
      <c r="I5" s="149">
        <f>COUNTIF(Projects!$D$4:$D$139,B5)</f>
        <v>2</v>
      </c>
      <c r="J5" s="150">
        <f>SUMIF(Projects!$D$4:$D$139,B5,Projects!$J$4:$J$139)/1000</f>
        <v>25</v>
      </c>
      <c r="K5" s="148">
        <f t="shared" ref="K5:K42" si="1">SUM(M5:V5)</f>
        <v>25</v>
      </c>
      <c r="L5" s="108">
        <f t="shared" ref="L5:L42" si="2">Y5*$D5</f>
        <v>0</v>
      </c>
      <c r="M5" s="107">
        <f t="shared" ref="M5:M42" si="3">Z5*$D5</f>
        <v>0</v>
      </c>
      <c r="N5" s="107">
        <f t="shared" ref="N5:N42" si="4">AA5*$D5</f>
        <v>0</v>
      </c>
      <c r="O5" s="107">
        <f t="shared" ref="O5:O42" si="5">AB5*$D5</f>
        <v>6.25</v>
      </c>
      <c r="P5" s="107">
        <f t="shared" ref="P5:P42" si="6">AC5*$D5</f>
        <v>0</v>
      </c>
      <c r="Q5" s="107">
        <f t="shared" ref="Q5:Q42" si="7">AD5*$D5</f>
        <v>1.25</v>
      </c>
      <c r="R5" s="107">
        <f t="shared" ref="R5:R42" si="8">AE5*$D5</f>
        <v>7.5</v>
      </c>
      <c r="S5" s="107">
        <f t="shared" ref="S5:S42" si="9">AF5*$D5</f>
        <v>5</v>
      </c>
      <c r="T5" s="107">
        <f t="shared" ref="T5:T42" si="10">AG5*$D5</f>
        <v>5</v>
      </c>
      <c r="U5" s="107">
        <f t="shared" ref="U5:U42" si="11">AH5*$D5</f>
        <v>0</v>
      </c>
      <c r="V5" s="107">
        <f t="shared" ref="V5:V42" si="12">AI5*$D5</f>
        <v>0</v>
      </c>
      <c r="W5" s="108">
        <f t="shared" ref="W5:W42" si="13">AJ5*$D5</f>
        <v>0</v>
      </c>
      <c r="X5" s="103">
        <f t="shared" ref="X5:X42" si="14">SUM(Y5:AJ5)</f>
        <v>1</v>
      </c>
      <c r="Y5" s="105"/>
      <c r="Z5" s="105"/>
      <c r="AA5" s="105"/>
      <c r="AB5" s="105">
        <v>0.25</v>
      </c>
      <c r="AC5" s="105"/>
      <c r="AD5" s="105">
        <v>0.05</v>
      </c>
      <c r="AE5" s="105">
        <v>0.3</v>
      </c>
      <c r="AF5" s="105">
        <v>0.2</v>
      </c>
      <c r="AG5" s="105">
        <v>0.2</v>
      </c>
      <c r="AH5" s="105"/>
      <c r="AI5" s="105"/>
      <c r="AJ5" s="105"/>
      <c r="AK5" s="106"/>
    </row>
    <row r="6" spans="1:37" x14ac:dyDescent="0.35">
      <c r="A6" s="146">
        <v>28</v>
      </c>
      <c r="B6" s="152" t="s">
        <v>445</v>
      </c>
      <c r="C6" s="152" t="s">
        <v>257</v>
      </c>
      <c r="D6" s="178">
        <v>55</v>
      </c>
      <c r="E6" s="137">
        <f>VLOOKUP($B6,Prioritisation!$B$4:$O$41,9,FALSE)</f>
        <v>4.7</v>
      </c>
      <c r="F6" s="138">
        <f>VLOOKUP($B6,Prioritisation!$B$4:$O$41,14,FALSE)</f>
        <v>4.25</v>
      </c>
      <c r="G6" s="138">
        <f>VLOOKUP($B6,Prioritisation!$B$4:$P$41,15,FALSE)</f>
        <v>2.4600000000000004</v>
      </c>
      <c r="H6" s="139" t="str">
        <f t="shared" si="0"/>
        <v>MP</v>
      </c>
      <c r="I6" s="149">
        <f>COUNTIF(Projects!$D$4:$D$139,B6)</f>
        <v>3</v>
      </c>
      <c r="J6" s="150">
        <f>SUMIF(Projects!$D$4:$D$139,B6,Projects!$J$4:$J$139)/1000</f>
        <v>55.16</v>
      </c>
      <c r="K6" s="148">
        <f t="shared" si="1"/>
        <v>55</v>
      </c>
      <c r="L6" s="108">
        <f t="shared" si="2"/>
        <v>0</v>
      </c>
      <c r="M6" s="107">
        <f t="shared" si="3"/>
        <v>0</v>
      </c>
      <c r="N6" s="107">
        <f t="shared" si="4"/>
        <v>2.75</v>
      </c>
      <c r="O6" s="107">
        <f t="shared" si="5"/>
        <v>2.75</v>
      </c>
      <c r="P6" s="107">
        <f t="shared" si="6"/>
        <v>0</v>
      </c>
      <c r="Q6" s="107">
        <f t="shared" si="7"/>
        <v>2.75</v>
      </c>
      <c r="R6" s="107">
        <f t="shared" si="8"/>
        <v>2.75</v>
      </c>
      <c r="S6" s="107">
        <f t="shared" si="9"/>
        <v>11</v>
      </c>
      <c r="T6" s="107">
        <f t="shared" si="10"/>
        <v>13.75</v>
      </c>
      <c r="U6" s="107">
        <f t="shared" si="11"/>
        <v>13.75</v>
      </c>
      <c r="V6" s="107">
        <f t="shared" si="12"/>
        <v>5.5</v>
      </c>
      <c r="W6" s="108">
        <f t="shared" si="13"/>
        <v>0</v>
      </c>
      <c r="X6" s="103">
        <f t="shared" si="14"/>
        <v>1</v>
      </c>
      <c r="Y6" s="105"/>
      <c r="Z6" s="105"/>
      <c r="AA6" s="105">
        <v>0.05</v>
      </c>
      <c r="AB6" s="105">
        <v>0.05</v>
      </c>
      <c r="AC6" s="105"/>
      <c r="AD6" s="105">
        <v>0.05</v>
      </c>
      <c r="AE6" s="105">
        <v>0.05</v>
      </c>
      <c r="AF6" s="105">
        <v>0.2</v>
      </c>
      <c r="AG6" s="105">
        <v>0.25</v>
      </c>
      <c r="AH6" s="105">
        <v>0.25</v>
      </c>
      <c r="AI6" s="105">
        <v>0.1</v>
      </c>
      <c r="AJ6" s="105"/>
      <c r="AK6" s="106"/>
    </row>
    <row r="7" spans="1:37" x14ac:dyDescent="0.35">
      <c r="A7" s="146">
        <v>3</v>
      </c>
      <c r="B7" s="152" t="s">
        <v>436</v>
      </c>
      <c r="C7" s="152" t="s">
        <v>130</v>
      </c>
      <c r="D7" s="178">
        <v>7</v>
      </c>
      <c r="E7" s="137">
        <f>VLOOKUP($B7,Prioritisation!$B$4:$O$41,9,FALSE)</f>
        <v>4.05</v>
      </c>
      <c r="F7" s="138">
        <f>VLOOKUP($B7,Prioritisation!$B$4:$O$41,14,FALSE)</f>
        <v>3.75</v>
      </c>
      <c r="G7" s="138">
        <f>VLOOKUP($B7,Prioritisation!$B$4:$P$41,15,FALSE)</f>
        <v>2.19</v>
      </c>
      <c r="H7" s="139" t="str">
        <f t="shared" si="0"/>
        <v>MP</v>
      </c>
      <c r="I7" s="149">
        <f>COUNTIF(Projects!$D$4:$D$139,B7)</f>
        <v>1</v>
      </c>
      <c r="J7" s="150">
        <f>SUMIF(Projects!$D$4:$D$139,B7,Projects!$J$4:$J$139)/1000</f>
        <v>7</v>
      </c>
      <c r="K7" s="148">
        <f t="shared" si="1"/>
        <v>7</v>
      </c>
      <c r="L7" s="108">
        <f t="shared" si="2"/>
        <v>0</v>
      </c>
      <c r="M7" s="107">
        <f t="shared" si="3"/>
        <v>0</v>
      </c>
      <c r="N7" s="107">
        <f t="shared" si="4"/>
        <v>0</v>
      </c>
      <c r="O7" s="107">
        <f t="shared" si="5"/>
        <v>3.5</v>
      </c>
      <c r="P7" s="107">
        <f t="shared" si="6"/>
        <v>3.5</v>
      </c>
      <c r="Q7" s="107">
        <f t="shared" si="7"/>
        <v>0</v>
      </c>
      <c r="R7" s="107">
        <f t="shared" si="8"/>
        <v>0</v>
      </c>
      <c r="S7" s="107">
        <f t="shared" si="9"/>
        <v>0</v>
      </c>
      <c r="T7" s="107">
        <f t="shared" si="10"/>
        <v>0</v>
      </c>
      <c r="U7" s="107">
        <f t="shared" si="11"/>
        <v>0</v>
      </c>
      <c r="V7" s="107">
        <f t="shared" si="12"/>
        <v>0</v>
      </c>
      <c r="W7" s="108">
        <f t="shared" si="13"/>
        <v>0</v>
      </c>
      <c r="X7" s="103">
        <f t="shared" si="14"/>
        <v>1</v>
      </c>
      <c r="Y7" s="105"/>
      <c r="Z7" s="105"/>
      <c r="AA7" s="105"/>
      <c r="AB7" s="105">
        <v>0.5</v>
      </c>
      <c r="AC7" s="105">
        <v>0.5</v>
      </c>
      <c r="AD7" s="105"/>
      <c r="AE7" s="105"/>
      <c r="AF7" s="105"/>
      <c r="AG7" s="105"/>
      <c r="AH7" s="105"/>
      <c r="AI7" s="105"/>
      <c r="AJ7" s="105"/>
      <c r="AK7" s="106"/>
    </row>
    <row r="8" spans="1:37" x14ac:dyDescent="0.35">
      <c r="A8" s="146">
        <v>6</v>
      </c>
      <c r="B8" s="152" t="s">
        <v>432</v>
      </c>
      <c r="C8" s="152" t="s">
        <v>479</v>
      </c>
      <c r="D8" s="178">
        <v>76.2</v>
      </c>
      <c r="E8" s="137">
        <f>VLOOKUP($B8,Prioritisation!$B$4:$O$41,9,FALSE)</f>
        <v>4.6500000000000004</v>
      </c>
      <c r="F8" s="138">
        <f>VLOOKUP($B8,Prioritisation!$B$4:$O$41,14,FALSE)</f>
        <v>3.9</v>
      </c>
      <c r="G8" s="138">
        <f>VLOOKUP($B8,Prioritisation!$B$4:$P$41,15,FALSE)</f>
        <v>2.19</v>
      </c>
      <c r="H8" s="139" t="str">
        <f t="shared" si="0"/>
        <v>MP</v>
      </c>
      <c r="I8" s="149">
        <f>COUNTIF(Projects!$D$4:$D$139,B8)</f>
        <v>4</v>
      </c>
      <c r="J8" s="150">
        <f>SUMIF(Projects!$D$4:$D$139,B8,Projects!$J$4:$J$139)/1000</f>
        <v>76.150000000000006</v>
      </c>
      <c r="K8" s="148">
        <f t="shared" si="1"/>
        <v>76.096932370321724</v>
      </c>
      <c r="L8" s="108">
        <f t="shared" si="2"/>
        <v>0</v>
      </c>
      <c r="M8" s="107">
        <f t="shared" si="3"/>
        <v>1.1507550886408402</v>
      </c>
      <c r="N8" s="107">
        <f t="shared" si="4"/>
        <v>6.0960000000000001</v>
      </c>
      <c r="O8" s="107">
        <f t="shared" si="5"/>
        <v>11.43</v>
      </c>
      <c r="P8" s="107">
        <f t="shared" si="6"/>
        <v>15.510177281680891</v>
      </c>
      <c r="Q8" s="107">
        <f t="shared" si="7"/>
        <v>15.240000000000002</v>
      </c>
      <c r="R8" s="107">
        <f t="shared" si="8"/>
        <v>11.43</v>
      </c>
      <c r="S8" s="107">
        <f t="shared" si="9"/>
        <v>11.43</v>
      </c>
      <c r="T8" s="107">
        <f t="shared" si="10"/>
        <v>3.8100000000000005</v>
      </c>
      <c r="U8" s="107">
        <f t="shared" si="11"/>
        <v>0</v>
      </c>
      <c r="V8" s="107">
        <f t="shared" si="12"/>
        <v>0</v>
      </c>
      <c r="W8" s="108">
        <f t="shared" si="13"/>
        <v>0</v>
      </c>
      <c r="X8" s="103">
        <f t="shared" si="14"/>
        <v>0.99864740643466843</v>
      </c>
      <c r="Y8" s="105"/>
      <c r="Z8" s="105">
        <v>1.5101772816808927E-2</v>
      </c>
      <c r="AA8" s="105">
        <v>0.08</v>
      </c>
      <c r="AB8" s="105">
        <v>0.15</v>
      </c>
      <c r="AC8" s="105">
        <v>0.20354563361785946</v>
      </c>
      <c r="AD8" s="105">
        <v>0.2</v>
      </c>
      <c r="AE8" s="105">
        <v>0.15</v>
      </c>
      <c r="AF8" s="105">
        <v>0.15</v>
      </c>
      <c r="AG8" s="105">
        <v>0.05</v>
      </c>
      <c r="AH8" s="105"/>
      <c r="AI8" s="105"/>
      <c r="AJ8" s="105"/>
      <c r="AK8" s="106"/>
    </row>
    <row r="9" spans="1:37" x14ac:dyDescent="0.35">
      <c r="A9" s="146">
        <v>18</v>
      </c>
      <c r="B9" s="152" t="s">
        <v>440</v>
      </c>
      <c r="C9" s="152" t="s">
        <v>129</v>
      </c>
      <c r="D9" s="178">
        <v>67.099999999999994</v>
      </c>
      <c r="E9" s="137">
        <f>VLOOKUP($B9,Prioritisation!$B$4:$O$41,9,FALSE)</f>
        <v>4.3</v>
      </c>
      <c r="F9" s="138">
        <f>VLOOKUP($B9,Prioritisation!$B$4:$O$41,14,FALSE)</f>
        <v>3.75</v>
      </c>
      <c r="G9" s="138">
        <f>VLOOKUP($B9,Prioritisation!$B$4:$P$41,15,FALSE)</f>
        <v>2.14</v>
      </c>
      <c r="H9" s="139" t="str">
        <f t="shared" si="0"/>
        <v>MP</v>
      </c>
      <c r="I9" s="149">
        <f>COUNTIF(Projects!$D$4:$D$139,B9)</f>
        <v>10</v>
      </c>
      <c r="J9" s="150">
        <f>SUMIF(Projects!$D$4:$D$139,B9,Projects!$J$4:$J$139)/1000</f>
        <v>67.06</v>
      </c>
      <c r="K9" s="148">
        <f t="shared" si="1"/>
        <v>46.969999999999992</v>
      </c>
      <c r="L9" s="108">
        <f t="shared" si="2"/>
        <v>3.355</v>
      </c>
      <c r="M9" s="107">
        <f t="shared" si="3"/>
        <v>6.71</v>
      </c>
      <c r="N9" s="107">
        <f t="shared" si="4"/>
        <v>3.355</v>
      </c>
      <c r="O9" s="107">
        <f t="shared" si="5"/>
        <v>6.71</v>
      </c>
      <c r="P9" s="107">
        <f t="shared" si="6"/>
        <v>0</v>
      </c>
      <c r="Q9" s="107">
        <f t="shared" si="7"/>
        <v>0</v>
      </c>
      <c r="R9" s="107">
        <f t="shared" si="8"/>
        <v>0</v>
      </c>
      <c r="S9" s="107">
        <f t="shared" si="9"/>
        <v>0</v>
      </c>
      <c r="T9" s="107">
        <f t="shared" si="10"/>
        <v>10.065</v>
      </c>
      <c r="U9" s="107">
        <f t="shared" si="11"/>
        <v>10.065</v>
      </c>
      <c r="V9" s="107">
        <f t="shared" si="12"/>
        <v>10.065</v>
      </c>
      <c r="W9" s="108">
        <f t="shared" si="13"/>
        <v>16.774999999999999</v>
      </c>
      <c r="X9" s="103">
        <f t="shared" si="14"/>
        <v>1</v>
      </c>
      <c r="Y9" s="105">
        <v>0.05</v>
      </c>
      <c r="Z9" s="105">
        <v>0.1</v>
      </c>
      <c r="AA9" s="105">
        <v>0.05</v>
      </c>
      <c r="AB9" s="105">
        <v>0.1</v>
      </c>
      <c r="AC9" s="105"/>
      <c r="AD9" s="105"/>
      <c r="AE9" s="105"/>
      <c r="AF9" s="105"/>
      <c r="AG9" s="105">
        <v>0.15</v>
      </c>
      <c r="AH9" s="105">
        <v>0.15</v>
      </c>
      <c r="AI9" s="105">
        <v>0.15</v>
      </c>
      <c r="AJ9" s="105">
        <v>0.25</v>
      </c>
      <c r="AK9" s="106"/>
    </row>
    <row r="10" spans="1:37" x14ac:dyDescent="0.35">
      <c r="A10" s="146">
        <v>24</v>
      </c>
      <c r="B10" s="153" t="s">
        <v>423</v>
      </c>
      <c r="C10" s="152" t="s">
        <v>477</v>
      </c>
      <c r="D10" s="178">
        <v>66</v>
      </c>
      <c r="E10" s="137">
        <f>VLOOKUP($B10,Prioritisation!$B$4:$O$41,9,FALSE)</f>
        <v>4.3499999999999996</v>
      </c>
      <c r="F10" s="138">
        <f>VLOOKUP($B10,Prioritisation!$B$4:$O$41,14,FALSE)</f>
        <v>3.7</v>
      </c>
      <c r="G10" s="138">
        <f>VLOOKUP($B10,Prioritisation!$B$4:$P$41,15,FALSE)</f>
        <v>2.0900000000000003</v>
      </c>
      <c r="H10" s="139" t="str">
        <f t="shared" si="0"/>
        <v>MP</v>
      </c>
      <c r="I10" s="149">
        <f>COUNTIF(Projects!$D$4:$D$139,B10)</f>
        <v>2</v>
      </c>
      <c r="J10" s="150">
        <f>SUMIF(Projects!$D$4:$D$139,B10,Projects!$J$4:$J$139)/1000</f>
        <v>66</v>
      </c>
      <c r="K10" s="148">
        <f t="shared" si="1"/>
        <v>49.5</v>
      </c>
      <c r="L10" s="108">
        <f t="shared" si="2"/>
        <v>0</v>
      </c>
      <c r="M10" s="107">
        <f t="shared" si="3"/>
        <v>3.3000000000000003</v>
      </c>
      <c r="N10" s="107">
        <f t="shared" si="4"/>
        <v>0</v>
      </c>
      <c r="O10" s="107">
        <f t="shared" si="5"/>
        <v>0</v>
      </c>
      <c r="P10" s="107">
        <f t="shared" si="6"/>
        <v>0</v>
      </c>
      <c r="Q10" s="107">
        <f t="shared" si="7"/>
        <v>0</v>
      </c>
      <c r="R10" s="107">
        <f t="shared" si="8"/>
        <v>0</v>
      </c>
      <c r="S10" s="107">
        <f t="shared" si="9"/>
        <v>0</v>
      </c>
      <c r="T10" s="107">
        <f t="shared" si="10"/>
        <v>9.9</v>
      </c>
      <c r="U10" s="107">
        <f t="shared" si="11"/>
        <v>23.099999999999998</v>
      </c>
      <c r="V10" s="107">
        <f t="shared" si="12"/>
        <v>13.200000000000001</v>
      </c>
      <c r="W10" s="108">
        <f t="shared" si="13"/>
        <v>16.5</v>
      </c>
      <c r="X10" s="103">
        <f t="shared" si="14"/>
        <v>1</v>
      </c>
      <c r="Y10" s="105"/>
      <c r="Z10" s="105">
        <v>0.05</v>
      </c>
      <c r="AA10" s="105"/>
      <c r="AB10" s="105"/>
      <c r="AC10" s="105"/>
      <c r="AD10" s="105"/>
      <c r="AE10" s="105"/>
      <c r="AF10" s="105"/>
      <c r="AG10" s="105">
        <v>0.15</v>
      </c>
      <c r="AH10" s="105">
        <v>0.35</v>
      </c>
      <c r="AI10" s="105">
        <v>0.2</v>
      </c>
      <c r="AJ10" s="105">
        <v>0.25</v>
      </c>
      <c r="AK10" s="106"/>
    </row>
    <row r="11" spans="1:37" x14ac:dyDescent="0.35">
      <c r="A11" s="146">
        <v>23</v>
      </c>
      <c r="B11" s="152" t="s">
        <v>459</v>
      </c>
      <c r="C11" s="152" t="s">
        <v>130</v>
      </c>
      <c r="D11" s="178">
        <v>36.1</v>
      </c>
      <c r="E11" s="137">
        <f>VLOOKUP($B11,Prioritisation!$B$4:$O$41,9,FALSE)</f>
        <v>4.7</v>
      </c>
      <c r="F11" s="138">
        <f>VLOOKUP($B11,Prioritisation!$B$4:$O$41,14,FALSE)</f>
        <v>3.7</v>
      </c>
      <c r="G11" s="138">
        <f>VLOOKUP($B11,Prioritisation!$B$4:$P$41,15,FALSE)</f>
        <v>2.0200000000000005</v>
      </c>
      <c r="H11" s="139" t="str">
        <f t="shared" si="0"/>
        <v>MP</v>
      </c>
      <c r="I11" s="149">
        <f>COUNTIF(Projects!$D$4:$D$139,B11)</f>
        <v>7</v>
      </c>
      <c r="J11" s="150">
        <f>SUMIF(Projects!$D$4:$D$139,B11,Projects!$J$4:$J$139)/1000</f>
        <v>36.067</v>
      </c>
      <c r="K11" s="148">
        <f t="shared" si="1"/>
        <v>32.49</v>
      </c>
      <c r="L11" s="108">
        <f t="shared" si="2"/>
        <v>3.6100000000000003</v>
      </c>
      <c r="M11" s="107">
        <f t="shared" si="3"/>
        <v>3.6100000000000003</v>
      </c>
      <c r="N11" s="107">
        <f t="shared" si="4"/>
        <v>3.6100000000000003</v>
      </c>
      <c r="O11" s="107">
        <f t="shared" si="5"/>
        <v>3.6100000000000003</v>
      </c>
      <c r="P11" s="107">
        <f t="shared" si="6"/>
        <v>3.6100000000000003</v>
      </c>
      <c r="Q11" s="107">
        <f t="shared" si="7"/>
        <v>3.6100000000000003</v>
      </c>
      <c r="R11" s="107">
        <f t="shared" si="8"/>
        <v>3.6100000000000003</v>
      </c>
      <c r="S11" s="107">
        <f t="shared" si="9"/>
        <v>3.6100000000000003</v>
      </c>
      <c r="T11" s="107">
        <f t="shared" si="10"/>
        <v>3.6100000000000003</v>
      </c>
      <c r="U11" s="107">
        <f t="shared" si="11"/>
        <v>3.6100000000000003</v>
      </c>
      <c r="V11" s="107">
        <f t="shared" si="12"/>
        <v>0</v>
      </c>
      <c r="W11" s="108">
        <f t="shared" si="13"/>
        <v>0</v>
      </c>
      <c r="X11" s="103">
        <f t="shared" si="14"/>
        <v>0.99999999999999989</v>
      </c>
      <c r="Y11" s="105">
        <v>0.1</v>
      </c>
      <c r="Z11" s="105">
        <v>0.1</v>
      </c>
      <c r="AA11" s="105">
        <v>0.1</v>
      </c>
      <c r="AB11" s="105">
        <v>0.1</v>
      </c>
      <c r="AC11" s="105">
        <v>0.1</v>
      </c>
      <c r="AD11" s="105">
        <v>0.1</v>
      </c>
      <c r="AE11" s="105">
        <v>0.1</v>
      </c>
      <c r="AF11" s="105">
        <v>0.1</v>
      </c>
      <c r="AG11" s="105">
        <v>0.1</v>
      </c>
      <c r="AH11" s="105">
        <v>0.1</v>
      </c>
      <c r="AI11" s="105"/>
      <c r="AJ11" s="105"/>
      <c r="AK11" s="106"/>
    </row>
    <row r="12" spans="1:37" x14ac:dyDescent="0.35">
      <c r="A12" s="146">
        <v>29</v>
      </c>
      <c r="B12" s="152" t="s">
        <v>452</v>
      </c>
      <c r="C12" s="152" t="s">
        <v>135</v>
      </c>
      <c r="D12" s="178">
        <v>6.4</v>
      </c>
      <c r="E12" s="137">
        <f>VLOOKUP($B12,Prioritisation!$B$4:$O$41,9,FALSE)</f>
        <v>5</v>
      </c>
      <c r="F12" s="138">
        <f>VLOOKUP($B12,Prioritisation!$B$4:$O$41,14,FALSE)</f>
        <v>3.75</v>
      </c>
      <c r="G12" s="138">
        <f>VLOOKUP($B12,Prioritisation!$B$4:$P$41,15,FALSE)</f>
        <v>2</v>
      </c>
      <c r="H12" s="139" t="str">
        <f t="shared" si="0"/>
        <v>MP</v>
      </c>
      <c r="I12" s="149">
        <f>COUNTIF(Projects!$D$4:$D$139,B12)</f>
        <v>5</v>
      </c>
      <c r="J12" s="150">
        <f>SUMIF(Projects!$D$4:$D$139,B12,Projects!$J$4:$J$139)/1000</f>
        <v>6.36</v>
      </c>
      <c r="K12" s="148">
        <f t="shared" si="1"/>
        <v>6.4</v>
      </c>
      <c r="L12" s="108">
        <f t="shared" si="2"/>
        <v>0</v>
      </c>
      <c r="M12" s="107">
        <f t="shared" si="3"/>
        <v>0.96</v>
      </c>
      <c r="N12" s="107">
        <f t="shared" si="4"/>
        <v>0</v>
      </c>
      <c r="O12" s="107">
        <f t="shared" si="5"/>
        <v>4.8000000000000007</v>
      </c>
      <c r="P12" s="107">
        <f t="shared" si="6"/>
        <v>0.64000000000000012</v>
      </c>
      <c r="Q12" s="107">
        <f t="shared" si="7"/>
        <v>0</v>
      </c>
      <c r="R12" s="107">
        <f t="shared" si="8"/>
        <v>0</v>
      </c>
      <c r="S12" s="107">
        <f t="shared" si="9"/>
        <v>0</v>
      </c>
      <c r="T12" s="107">
        <f t="shared" si="10"/>
        <v>0</v>
      </c>
      <c r="U12" s="107">
        <f t="shared" si="11"/>
        <v>0</v>
      </c>
      <c r="V12" s="107">
        <f t="shared" si="12"/>
        <v>0</v>
      </c>
      <c r="W12" s="108">
        <f t="shared" si="13"/>
        <v>0</v>
      </c>
      <c r="X12" s="103">
        <f t="shared" si="14"/>
        <v>1</v>
      </c>
      <c r="Y12" s="105"/>
      <c r="Z12" s="105">
        <v>0.15</v>
      </c>
      <c r="AA12" s="105"/>
      <c r="AB12" s="105">
        <v>0.75</v>
      </c>
      <c r="AC12" s="105">
        <v>0.1</v>
      </c>
      <c r="AD12" s="105"/>
      <c r="AE12" s="105"/>
      <c r="AF12" s="105"/>
      <c r="AG12" s="105"/>
      <c r="AH12" s="105"/>
      <c r="AI12" s="105"/>
      <c r="AJ12" s="105"/>
      <c r="AK12" s="106"/>
    </row>
    <row r="13" spans="1:37" x14ac:dyDescent="0.35">
      <c r="A13" s="146">
        <v>7</v>
      </c>
      <c r="B13" s="152" t="s">
        <v>448</v>
      </c>
      <c r="C13" s="152" t="s">
        <v>131</v>
      </c>
      <c r="D13" s="178">
        <v>12.7</v>
      </c>
      <c r="E13" s="137">
        <f>VLOOKUP($B13,Prioritisation!$B$4:$O$41,9,FALSE)</f>
        <v>4.05</v>
      </c>
      <c r="F13" s="138">
        <f>VLOOKUP($B13,Prioritisation!$B$4:$O$41,14,FALSE)</f>
        <v>3.45</v>
      </c>
      <c r="G13" s="138">
        <f>VLOOKUP($B13,Prioritisation!$B$4:$P$41,15,FALSE)</f>
        <v>1.9500000000000002</v>
      </c>
      <c r="H13" s="139" t="str">
        <f t="shared" si="0"/>
        <v>MP</v>
      </c>
      <c r="I13" s="149">
        <f>COUNTIF(Projects!$D$4:$D$139,B13)</f>
        <v>2</v>
      </c>
      <c r="J13" s="150">
        <f>SUMIF(Projects!$D$4:$D$139,B13,Projects!$J$4:$J$139)/1000</f>
        <v>12.7</v>
      </c>
      <c r="K13" s="148">
        <f t="shared" si="1"/>
        <v>12.7</v>
      </c>
      <c r="L13" s="108">
        <f t="shared" si="2"/>
        <v>0</v>
      </c>
      <c r="M13" s="107">
        <f t="shared" si="3"/>
        <v>0.49999999999999994</v>
      </c>
      <c r="N13" s="107">
        <f t="shared" si="4"/>
        <v>0.20000000000000004</v>
      </c>
      <c r="O13" s="107">
        <f t="shared" si="5"/>
        <v>3</v>
      </c>
      <c r="P13" s="107">
        <f t="shared" si="6"/>
        <v>6</v>
      </c>
      <c r="Q13" s="107">
        <f t="shared" si="7"/>
        <v>3</v>
      </c>
      <c r="R13" s="107">
        <f t="shared" si="8"/>
        <v>0</v>
      </c>
      <c r="S13" s="107">
        <f t="shared" si="9"/>
        <v>0</v>
      </c>
      <c r="T13" s="107">
        <f t="shared" si="10"/>
        <v>0</v>
      </c>
      <c r="U13" s="107">
        <f t="shared" si="11"/>
        <v>0</v>
      </c>
      <c r="V13" s="107">
        <f t="shared" si="12"/>
        <v>0</v>
      </c>
      <c r="W13" s="108">
        <f t="shared" si="13"/>
        <v>0</v>
      </c>
      <c r="X13" s="103">
        <f t="shared" si="14"/>
        <v>1</v>
      </c>
      <c r="Y13" s="105"/>
      <c r="Z13" s="105">
        <v>3.937007874015748E-2</v>
      </c>
      <c r="AA13" s="105">
        <v>1.5748031496062995E-2</v>
      </c>
      <c r="AB13" s="105">
        <v>0.23622047244094491</v>
      </c>
      <c r="AC13" s="105">
        <v>0.47244094488188981</v>
      </c>
      <c r="AD13" s="105">
        <v>0.23622047244094491</v>
      </c>
      <c r="AE13" s="105"/>
      <c r="AF13" s="105"/>
      <c r="AG13" s="105"/>
      <c r="AH13" s="105"/>
      <c r="AI13" s="105"/>
      <c r="AJ13" s="105"/>
      <c r="AK13" s="106"/>
    </row>
    <row r="14" spans="1:37" x14ac:dyDescent="0.35">
      <c r="A14" s="146">
        <v>9</v>
      </c>
      <c r="B14" s="152" t="s">
        <v>428</v>
      </c>
      <c r="C14" s="152" t="s">
        <v>129</v>
      </c>
      <c r="D14" s="178">
        <v>19.7</v>
      </c>
      <c r="E14" s="137">
        <f>VLOOKUP($B14,Prioritisation!$B$4:$O$41,9,FALSE)</f>
        <v>3.9999999999999996</v>
      </c>
      <c r="F14" s="138">
        <f>VLOOKUP($B14,Prioritisation!$B$4:$O$41,14,FALSE)</f>
        <v>3.2</v>
      </c>
      <c r="G14" s="138">
        <f>VLOOKUP($B14,Prioritisation!$B$4:$P$41,15,FALSE)</f>
        <v>1.7600000000000007</v>
      </c>
      <c r="H14" s="139" t="str">
        <f t="shared" si="0"/>
        <v>MP</v>
      </c>
      <c r="I14" s="149">
        <f>COUNTIF(Projects!$D$4:$D$139,B14)</f>
        <v>3</v>
      </c>
      <c r="J14" s="150">
        <f>SUMIF(Projects!$D$4:$D$139,B14,Projects!$J$4:$J$139)/1000</f>
        <v>19.66</v>
      </c>
      <c r="K14" s="148">
        <f t="shared" si="1"/>
        <v>19.539674465920651</v>
      </c>
      <c r="L14" s="108">
        <f t="shared" si="2"/>
        <v>0.16032553407934891</v>
      </c>
      <c r="M14" s="107">
        <f t="shared" si="3"/>
        <v>3.5071210579857577</v>
      </c>
      <c r="N14" s="107">
        <f t="shared" si="4"/>
        <v>9.5193285859613432</v>
      </c>
      <c r="O14" s="107">
        <f t="shared" si="5"/>
        <v>0</v>
      </c>
      <c r="P14" s="107">
        <f t="shared" si="6"/>
        <v>6.5132248219735498</v>
      </c>
      <c r="Q14" s="107">
        <f t="shared" si="7"/>
        <v>0</v>
      </c>
      <c r="R14" s="107">
        <f t="shared" si="8"/>
        <v>0</v>
      </c>
      <c r="S14" s="107">
        <f t="shared" si="9"/>
        <v>0</v>
      </c>
      <c r="T14" s="107">
        <f t="shared" si="10"/>
        <v>0</v>
      </c>
      <c r="U14" s="107">
        <f t="shared" si="11"/>
        <v>0</v>
      </c>
      <c r="V14" s="107">
        <f t="shared" si="12"/>
        <v>0</v>
      </c>
      <c r="W14" s="108">
        <f t="shared" si="13"/>
        <v>0</v>
      </c>
      <c r="X14" s="103">
        <f t="shared" si="14"/>
        <v>1</v>
      </c>
      <c r="Y14" s="105">
        <v>8.1383519837232958E-3</v>
      </c>
      <c r="Z14" s="105">
        <v>0.17802644964394709</v>
      </c>
      <c r="AA14" s="105">
        <v>0.4832146490335707</v>
      </c>
      <c r="AB14" s="105"/>
      <c r="AC14" s="105">
        <v>0.3306205493387589</v>
      </c>
      <c r="AD14" s="105"/>
      <c r="AE14" s="105"/>
      <c r="AF14" s="105"/>
      <c r="AG14" s="105"/>
      <c r="AH14" s="105"/>
      <c r="AI14" s="105"/>
      <c r="AJ14" s="105"/>
      <c r="AK14" s="106"/>
    </row>
    <row r="15" spans="1:37" x14ac:dyDescent="0.35">
      <c r="A15" s="146">
        <v>32</v>
      </c>
      <c r="B15" s="152" t="s">
        <v>553</v>
      </c>
      <c r="C15" s="152" t="s">
        <v>129</v>
      </c>
      <c r="D15" s="178">
        <v>13.4</v>
      </c>
      <c r="E15" s="137">
        <f>VLOOKUP($B15,Prioritisation!$B$4:$O$41,9,FALSE)</f>
        <v>3.9999999999999996</v>
      </c>
      <c r="F15" s="138">
        <f>VLOOKUP($B15,Prioritisation!$B$4:$O$41,14,FALSE)</f>
        <v>3.2</v>
      </c>
      <c r="G15" s="138">
        <f>VLOOKUP($B15,Prioritisation!$B$4:$P$41,15,FALSE)</f>
        <v>1.7600000000000007</v>
      </c>
      <c r="H15" s="139" t="str">
        <f t="shared" si="0"/>
        <v>MP</v>
      </c>
      <c r="I15" s="149">
        <f>COUNTIF(Projects!$D$4:$D$139,B15)</f>
        <v>5</v>
      </c>
      <c r="J15" s="150">
        <f>SUMIF(Projects!$D$4:$D$139,B15,Projects!$J$4:$J$139)/1000</f>
        <v>13.35</v>
      </c>
      <c r="K15" s="148">
        <f t="shared" si="1"/>
        <v>13.4</v>
      </c>
      <c r="L15" s="108">
        <f t="shared" si="2"/>
        <v>0</v>
      </c>
      <c r="M15" s="107">
        <f t="shared" si="3"/>
        <v>0.67</v>
      </c>
      <c r="N15" s="107">
        <f t="shared" si="4"/>
        <v>3.35</v>
      </c>
      <c r="O15" s="107">
        <f t="shared" si="5"/>
        <v>3.35</v>
      </c>
      <c r="P15" s="107">
        <f t="shared" si="6"/>
        <v>2.0099999999999998</v>
      </c>
      <c r="Q15" s="107">
        <f t="shared" si="7"/>
        <v>4.0199999999999996</v>
      </c>
      <c r="R15" s="107">
        <f t="shared" si="8"/>
        <v>0</v>
      </c>
      <c r="S15" s="107">
        <f t="shared" si="9"/>
        <v>0</v>
      </c>
      <c r="T15" s="107">
        <f t="shared" si="10"/>
        <v>0</v>
      </c>
      <c r="U15" s="107">
        <f t="shared" si="11"/>
        <v>0</v>
      </c>
      <c r="V15" s="107">
        <f t="shared" si="12"/>
        <v>0</v>
      </c>
      <c r="W15" s="108">
        <f t="shared" si="13"/>
        <v>0</v>
      </c>
      <c r="X15" s="103">
        <f t="shared" si="14"/>
        <v>1</v>
      </c>
      <c r="Y15" s="105"/>
      <c r="Z15" s="105">
        <v>0.05</v>
      </c>
      <c r="AA15" s="105">
        <v>0.25</v>
      </c>
      <c r="AB15" s="105">
        <v>0.25</v>
      </c>
      <c r="AC15" s="105">
        <v>0.15</v>
      </c>
      <c r="AD15" s="105">
        <v>0.3</v>
      </c>
      <c r="AE15" s="105"/>
      <c r="AF15" s="105"/>
      <c r="AG15" s="105"/>
      <c r="AH15" s="105"/>
      <c r="AI15" s="105"/>
      <c r="AJ15" s="105"/>
      <c r="AK15" s="106"/>
    </row>
    <row r="16" spans="1:37" x14ac:dyDescent="0.35">
      <c r="A16" s="146">
        <v>30</v>
      </c>
      <c r="B16" s="152" t="s">
        <v>424</v>
      </c>
      <c r="C16" s="152" t="s">
        <v>482</v>
      </c>
      <c r="D16" s="178">
        <v>16.3</v>
      </c>
      <c r="E16" s="137">
        <f>VLOOKUP($B16,Prioritisation!$B$4:$O$41,9,FALSE)</f>
        <v>4.6500000000000004</v>
      </c>
      <c r="F16" s="138">
        <f>VLOOKUP($B16,Prioritisation!$B$4:$O$41,14,FALSE)</f>
        <v>3.15</v>
      </c>
      <c r="G16" s="138">
        <f>VLOOKUP($B16,Prioritisation!$B$4:$P$41,15,FALSE)</f>
        <v>1.5899999999999999</v>
      </c>
      <c r="H16" s="139" t="str">
        <f t="shared" si="0"/>
        <v>MP</v>
      </c>
      <c r="I16" s="149">
        <f>COUNTIF(Projects!$D$4:$D$139,B16)</f>
        <v>6</v>
      </c>
      <c r="J16" s="150">
        <f>SUMIF(Projects!$D$4:$D$139,B16,Projects!$J$4:$J$139)/1000</f>
        <v>16.25</v>
      </c>
      <c r="K16" s="148">
        <f t="shared" si="1"/>
        <v>16.375230769230772</v>
      </c>
      <c r="L16" s="108">
        <f t="shared" si="2"/>
        <v>0</v>
      </c>
      <c r="M16" s="107">
        <f t="shared" si="3"/>
        <v>0.81500000000000006</v>
      </c>
      <c r="N16" s="107">
        <f t="shared" si="4"/>
        <v>0.81500000000000006</v>
      </c>
      <c r="O16" s="107">
        <f t="shared" si="5"/>
        <v>0.81500000000000006</v>
      </c>
      <c r="P16" s="107">
        <f t="shared" si="6"/>
        <v>1.7052307692307695</v>
      </c>
      <c r="Q16" s="107">
        <f t="shared" si="7"/>
        <v>3.2600000000000002</v>
      </c>
      <c r="R16" s="107">
        <f t="shared" si="8"/>
        <v>3.2600000000000002</v>
      </c>
      <c r="S16" s="107">
        <f t="shared" si="9"/>
        <v>4.8899999999999997</v>
      </c>
      <c r="T16" s="107">
        <f t="shared" si="10"/>
        <v>0.81500000000000006</v>
      </c>
      <c r="U16" s="107">
        <f t="shared" si="11"/>
        <v>0</v>
      </c>
      <c r="V16" s="107">
        <f t="shared" si="12"/>
        <v>0</v>
      </c>
      <c r="W16" s="108">
        <f t="shared" si="13"/>
        <v>0</v>
      </c>
      <c r="X16" s="103">
        <f t="shared" si="14"/>
        <v>1.0046153846153847</v>
      </c>
      <c r="Y16" s="105"/>
      <c r="Z16" s="105">
        <v>0.05</v>
      </c>
      <c r="AA16" s="105">
        <v>0.05</v>
      </c>
      <c r="AB16" s="105">
        <v>0.05</v>
      </c>
      <c r="AC16" s="105">
        <v>0.10461538461538462</v>
      </c>
      <c r="AD16" s="105">
        <v>0.2</v>
      </c>
      <c r="AE16" s="105">
        <v>0.2</v>
      </c>
      <c r="AF16" s="105">
        <v>0.3</v>
      </c>
      <c r="AG16" s="105">
        <v>0.05</v>
      </c>
      <c r="AH16" s="105"/>
      <c r="AI16" s="105"/>
      <c r="AJ16" s="105"/>
      <c r="AK16" s="106"/>
    </row>
    <row r="17" spans="1:37" x14ac:dyDescent="0.35">
      <c r="A17" s="146">
        <v>25</v>
      </c>
      <c r="B17" s="152" t="s">
        <v>435</v>
      </c>
      <c r="C17" s="152" t="s">
        <v>133</v>
      </c>
      <c r="D17" s="178">
        <v>6.3</v>
      </c>
      <c r="E17" s="137">
        <f>VLOOKUP($B17,Prioritisation!$B$4:$O$41,9,FALSE)</f>
        <v>4.05</v>
      </c>
      <c r="F17" s="138">
        <f>VLOOKUP($B17,Prioritisation!$B$4:$O$41,14,FALSE)</f>
        <v>2.95</v>
      </c>
      <c r="G17" s="138">
        <f>VLOOKUP($B17,Prioritisation!$B$4:$P$41,15,FALSE)</f>
        <v>1.5500000000000003</v>
      </c>
      <c r="H17" s="139" t="str">
        <f t="shared" si="0"/>
        <v>MP</v>
      </c>
      <c r="I17" s="149">
        <f>COUNTIF(Projects!$D$4:$D$139,B17)</f>
        <v>4</v>
      </c>
      <c r="J17" s="150">
        <f>SUMIF(Projects!$D$4:$D$139,B17,Projects!$J$4:$J$139)/1000</f>
        <v>6.3</v>
      </c>
      <c r="K17" s="148">
        <f t="shared" si="1"/>
        <v>6.3</v>
      </c>
      <c r="L17" s="108">
        <f t="shared" si="2"/>
        <v>0</v>
      </c>
      <c r="M17" s="107">
        <f t="shared" si="3"/>
        <v>0.3</v>
      </c>
      <c r="N17" s="107">
        <f t="shared" si="4"/>
        <v>0</v>
      </c>
      <c r="O17" s="107">
        <f t="shared" si="5"/>
        <v>0</v>
      </c>
      <c r="P17" s="107">
        <f t="shared" si="6"/>
        <v>0</v>
      </c>
      <c r="Q17" s="107">
        <f t="shared" si="7"/>
        <v>0</v>
      </c>
      <c r="R17" s="107">
        <f t="shared" si="8"/>
        <v>3</v>
      </c>
      <c r="S17" s="107">
        <f t="shared" si="9"/>
        <v>3</v>
      </c>
      <c r="T17" s="107">
        <f t="shared" si="10"/>
        <v>0</v>
      </c>
      <c r="U17" s="107">
        <f t="shared" si="11"/>
        <v>0</v>
      </c>
      <c r="V17" s="107">
        <f t="shared" si="12"/>
        <v>0</v>
      </c>
      <c r="W17" s="108">
        <f t="shared" si="13"/>
        <v>0</v>
      </c>
      <c r="X17" s="103">
        <f t="shared" si="14"/>
        <v>1</v>
      </c>
      <c r="Y17" s="105"/>
      <c r="Z17" s="105">
        <v>4.7619047619047616E-2</v>
      </c>
      <c r="AA17" s="105"/>
      <c r="AB17" s="105"/>
      <c r="AC17" s="105"/>
      <c r="AD17" s="105"/>
      <c r="AE17" s="105">
        <v>0.47619047619047622</v>
      </c>
      <c r="AF17" s="105">
        <v>0.47619047619047622</v>
      </c>
      <c r="AG17" s="105"/>
      <c r="AH17" s="105"/>
      <c r="AI17" s="105"/>
      <c r="AJ17" s="105"/>
      <c r="AK17" s="106"/>
    </row>
    <row r="18" spans="1:37" x14ac:dyDescent="0.35">
      <c r="A18" s="146">
        <v>31</v>
      </c>
      <c r="B18" s="152" t="s">
        <v>447</v>
      </c>
      <c r="C18" s="152" t="s">
        <v>136</v>
      </c>
      <c r="D18" s="178">
        <v>46.2</v>
      </c>
      <c r="E18" s="137">
        <f>VLOOKUP($B18,Prioritisation!$B$4:$O$41,9,FALSE)</f>
        <v>4.7</v>
      </c>
      <c r="F18" s="138">
        <f>VLOOKUP($B18,Prioritisation!$B$4:$O$41,14,FALSE)</f>
        <v>3.05</v>
      </c>
      <c r="G18" s="138">
        <f>VLOOKUP($B18,Prioritisation!$B$4:$P$41,15,FALSE)</f>
        <v>1.5</v>
      </c>
      <c r="H18" s="139" t="str">
        <f t="shared" si="0"/>
        <v>MP</v>
      </c>
      <c r="I18" s="149">
        <f>COUNTIF(Projects!$D$4:$D$139,B18)</f>
        <v>10</v>
      </c>
      <c r="J18" s="150">
        <f>SUMIF(Projects!$D$4:$D$139,B18,Projects!$J$4:$J$139)/1000</f>
        <v>46.1706</v>
      </c>
      <c r="K18" s="148">
        <f t="shared" si="1"/>
        <v>45.10970617665788</v>
      </c>
      <c r="L18" s="108">
        <f t="shared" si="2"/>
        <v>2.1013372145911036</v>
      </c>
      <c r="M18" s="107">
        <f t="shared" si="3"/>
        <v>9.5871008823796959</v>
      </c>
      <c r="N18" s="107">
        <f t="shared" si="4"/>
        <v>7.504775766396798</v>
      </c>
      <c r="O18" s="107">
        <f t="shared" si="5"/>
        <v>6.0038206131174388</v>
      </c>
      <c r="P18" s="107">
        <f t="shared" si="6"/>
        <v>6.0038206131174388</v>
      </c>
      <c r="Q18" s="107">
        <f t="shared" si="7"/>
        <v>5.003183844264532</v>
      </c>
      <c r="R18" s="107">
        <f t="shared" si="8"/>
        <v>5.003183844264532</v>
      </c>
      <c r="S18" s="107">
        <f t="shared" si="9"/>
        <v>3.0019103065587194</v>
      </c>
      <c r="T18" s="107">
        <f t="shared" si="10"/>
        <v>3.0019103065587194</v>
      </c>
      <c r="U18" s="107">
        <f t="shared" si="11"/>
        <v>0</v>
      </c>
      <c r="V18" s="107">
        <f t="shared" si="12"/>
        <v>0</v>
      </c>
      <c r="W18" s="108">
        <f t="shared" si="13"/>
        <v>0</v>
      </c>
      <c r="X18" s="103">
        <f t="shared" si="14"/>
        <v>1.0218840560876401</v>
      </c>
      <c r="Y18" s="105">
        <v>4.5483489493313926E-2</v>
      </c>
      <c r="Z18" s="105">
        <v>0.20751300611211462</v>
      </c>
      <c r="AA18" s="105">
        <v>0.16244103390469258</v>
      </c>
      <c r="AB18" s="105">
        <v>0.12995282712375408</v>
      </c>
      <c r="AC18" s="105">
        <v>0.12995282712375408</v>
      </c>
      <c r="AD18" s="105">
        <v>0.1082940226031284</v>
      </c>
      <c r="AE18" s="105">
        <v>0.1082940226031284</v>
      </c>
      <c r="AF18" s="105">
        <v>6.4976413561877042E-2</v>
      </c>
      <c r="AG18" s="105">
        <v>6.4976413561877042E-2</v>
      </c>
      <c r="AH18" s="105"/>
      <c r="AI18" s="105"/>
      <c r="AJ18" s="105"/>
      <c r="AK18" s="106"/>
    </row>
    <row r="19" spans="1:37" x14ac:dyDescent="0.35">
      <c r="A19" s="146">
        <v>16</v>
      </c>
      <c r="B19" s="152" t="s">
        <v>439</v>
      </c>
      <c r="C19" s="152" t="s">
        <v>477</v>
      </c>
      <c r="D19" s="178">
        <v>4.9000000000000004</v>
      </c>
      <c r="E19" s="137">
        <f>VLOOKUP($B19,Prioritisation!$B$4:$O$41,9,FALSE)</f>
        <v>2.3499999999999996</v>
      </c>
      <c r="F19" s="138">
        <f>VLOOKUP($B19,Prioritisation!$B$4:$O$41,14,FALSE)</f>
        <v>3.9</v>
      </c>
      <c r="G19" s="138">
        <f>VLOOKUP($B19,Prioritisation!$B$4:$P$41,15,FALSE)</f>
        <v>2.6500000000000004</v>
      </c>
      <c r="H19" s="139" t="str">
        <f t="shared" si="0"/>
        <v>CP</v>
      </c>
      <c r="I19" s="149">
        <f>COUNTIF(Projects!$D$4:$D$139,B19)</f>
        <v>4</v>
      </c>
      <c r="J19" s="150">
        <f>SUMIF(Projects!$D$4:$D$139,B19,Projects!$J$4:$J$139)/1000</f>
        <v>4.8499999999999996</v>
      </c>
      <c r="K19" s="148">
        <f t="shared" si="1"/>
        <v>4.9000000000000004</v>
      </c>
      <c r="L19" s="108">
        <f t="shared" si="2"/>
        <v>0</v>
      </c>
      <c r="M19" s="107">
        <f t="shared" si="3"/>
        <v>0.73499999999999999</v>
      </c>
      <c r="N19" s="107">
        <f t="shared" si="4"/>
        <v>1.9600000000000002</v>
      </c>
      <c r="O19" s="107">
        <f t="shared" si="5"/>
        <v>1.9600000000000002</v>
      </c>
      <c r="P19" s="107">
        <f t="shared" si="6"/>
        <v>0.24500000000000002</v>
      </c>
      <c r="Q19" s="107">
        <f t="shared" si="7"/>
        <v>0</v>
      </c>
      <c r="R19" s="107">
        <f t="shared" si="8"/>
        <v>0</v>
      </c>
      <c r="S19" s="107">
        <f t="shared" si="9"/>
        <v>0</v>
      </c>
      <c r="T19" s="107">
        <f t="shared" si="10"/>
        <v>0</v>
      </c>
      <c r="U19" s="107">
        <f t="shared" si="11"/>
        <v>0</v>
      </c>
      <c r="V19" s="107">
        <f t="shared" si="12"/>
        <v>0</v>
      </c>
      <c r="W19" s="108">
        <f t="shared" si="13"/>
        <v>0</v>
      </c>
      <c r="X19" s="103">
        <f t="shared" si="14"/>
        <v>1</v>
      </c>
      <c r="Y19" s="105"/>
      <c r="Z19" s="105">
        <v>0.15</v>
      </c>
      <c r="AA19" s="105">
        <v>0.4</v>
      </c>
      <c r="AB19" s="105">
        <v>0.4</v>
      </c>
      <c r="AC19" s="105">
        <v>0.05</v>
      </c>
      <c r="AD19" s="105"/>
      <c r="AE19" s="105"/>
      <c r="AF19" s="105"/>
      <c r="AG19" s="105"/>
      <c r="AH19" s="105"/>
      <c r="AI19" s="105"/>
      <c r="AJ19" s="105"/>
      <c r="AK19" s="106"/>
    </row>
    <row r="20" spans="1:37" x14ac:dyDescent="0.35">
      <c r="A20" s="146">
        <v>27</v>
      </c>
      <c r="B20" s="152" t="s">
        <v>559</v>
      </c>
      <c r="C20" s="152" t="s">
        <v>134</v>
      </c>
      <c r="D20" s="178">
        <v>18.8</v>
      </c>
      <c r="E20" s="137">
        <f>VLOOKUP($B20,Prioritisation!$B$4:$O$41,9,FALSE)</f>
        <v>2.9499999999999997</v>
      </c>
      <c r="F20" s="138">
        <f>VLOOKUP($B20,Prioritisation!$B$4:$O$41,14,FALSE)</f>
        <v>3.5</v>
      </c>
      <c r="G20" s="138">
        <f>VLOOKUP($B20,Prioritisation!$B$4:$P$41,15,FALSE)</f>
        <v>2.2100000000000004</v>
      </c>
      <c r="H20" s="139" t="str">
        <f t="shared" si="0"/>
        <v>CP</v>
      </c>
      <c r="I20" s="149">
        <f>COUNTIF(Projects!$D$4:$D$139,B20)</f>
        <v>1</v>
      </c>
      <c r="J20" s="150">
        <f>SUMIF(Projects!$D$4:$D$139,B20,Projects!$J$4:$J$139)/1000</f>
        <v>18.8</v>
      </c>
      <c r="K20" s="148">
        <f t="shared" si="1"/>
        <v>18.8</v>
      </c>
      <c r="L20" s="108">
        <f t="shared" si="2"/>
        <v>0</v>
      </c>
      <c r="M20" s="107">
        <f t="shared" si="3"/>
        <v>4.7</v>
      </c>
      <c r="N20" s="107">
        <f t="shared" si="4"/>
        <v>4.7</v>
      </c>
      <c r="O20" s="107">
        <f t="shared" si="5"/>
        <v>4.7</v>
      </c>
      <c r="P20" s="107">
        <f t="shared" si="6"/>
        <v>4.7</v>
      </c>
      <c r="Q20" s="107">
        <f t="shared" si="7"/>
        <v>0</v>
      </c>
      <c r="R20" s="107">
        <f t="shared" si="8"/>
        <v>0</v>
      </c>
      <c r="S20" s="107">
        <f t="shared" si="9"/>
        <v>0</v>
      </c>
      <c r="T20" s="107">
        <f t="shared" si="10"/>
        <v>0</v>
      </c>
      <c r="U20" s="107">
        <f t="shared" si="11"/>
        <v>0</v>
      </c>
      <c r="V20" s="107">
        <f t="shared" si="12"/>
        <v>0</v>
      </c>
      <c r="W20" s="108">
        <f t="shared" si="13"/>
        <v>0</v>
      </c>
      <c r="X20" s="103">
        <f t="shared" si="14"/>
        <v>1</v>
      </c>
      <c r="Y20" s="105"/>
      <c r="Z20" s="105">
        <v>0.25</v>
      </c>
      <c r="AA20" s="105">
        <v>0.25</v>
      </c>
      <c r="AB20" s="105">
        <v>0.25</v>
      </c>
      <c r="AC20" s="105">
        <v>0.25</v>
      </c>
      <c r="AD20" s="105"/>
      <c r="AE20" s="105"/>
      <c r="AF20" s="105"/>
      <c r="AG20" s="105"/>
      <c r="AH20" s="105"/>
      <c r="AI20" s="105"/>
      <c r="AJ20" s="105"/>
      <c r="AK20" s="106"/>
    </row>
    <row r="21" spans="1:37" x14ac:dyDescent="0.35">
      <c r="A21" s="146">
        <v>17</v>
      </c>
      <c r="B21" s="152" t="s">
        <v>455</v>
      </c>
      <c r="C21" s="152" t="s">
        <v>133</v>
      </c>
      <c r="D21" s="178">
        <v>4.4000000000000004</v>
      </c>
      <c r="E21" s="137">
        <f>VLOOKUP($B21,Prioritisation!$B$4:$O$41,9,FALSE)</f>
        <v>1.9999999999999998</v>
      </c>
      <c r="F21" s="138">
        <f>VLOOKUP($B21,Prioritisation!$B$4:$O$41,14,FALSE)</f>
        <v>3.25</v>
      </c>
      <c r="G21" s="138">
        <f>VLOOKUP($B21,Prioritisation!$B$4:$P$41,15,FALSE)</f>
        <v>2.2000000000000002</v>
      </c>
      <c r="H21" s="139" t="str">
        <f t="shared" si="0"/>
        <v>CP</v>
      </c>
      <c r="I21" s="149">
        <f>COUNTIF(Projects!$D$4:$D$139,B21)</f>
        <v>2</v>
      </c>
      <c r="J21" s="150">
        <f>SUMIF(Projects!$D$4:$D$139,B21,Projects!$J$4:$J$139)/1000</f>
        <v>4.3600000000000003</v>
      </c>
      <c r="K21" s="148">
        <f t="shared" si="1"/>
        <v>4.4000000000000004</v>
      </c>
      <c r="L21" s="108">
        <f t="shared" si="2"/>
        <v>0</v>
      </c>
      <c r="M21" s="107">
        <f t="shared" si="3"/>
        <v>0</v>
      </c>
      <c r="N21" s="107">
        <f t="shared" si="4"/>
        <v>0</v>
      </c>
      <c r="O21" s="107">
        <f t="shared" si="5"/>
        <v>4.4000000000000004</v>
      </c>
      <c r="P21" s="107">
        <f t="shared" si="6"/>
        <v>0</v>
      </c>
      <c r="Q21" s="107">
        <f t="shared" si="7"/>
        <v>0</v>
      </c>
      <c r="R21" s="107">
        <f t="shared" si="8"/>
        <v>0</v>
      </c>
      <c r="S21" s="107">
        <f t="shared" si="9"/>
        <v>0</v>
      </c>
      <c r="T21" s="107">
        <f t="shared" si="10"/>
        <v>0</v>
      </c>
      <c r="U21" s="107">
        <f t="shared" si="11"/>
        <v>0</v>
      </c>
      <c r="V21" s="107">
        <f t="shared" si="12"/>
        <v>0</v>
      </c>
      <c r="W21" s="108">
        <f t="shared" si="13"/>
        <v>0</v>
      </c>
      <c r="X21" s="103">
        <f t="shared" si="14"/>
        <v>1</v>
      </c>
      <c r="Y21" s="105"/>
      <c r="Z21" s="105"/>
      <c r="AA21" s="105"/>
      <c r="AB21" s="105">
        <v>1</v>
      </c>
      <c r="AC21" s="105"/>
      <c r="AD21" s="105"/>
      <c r="AE21" s="105"/>
      <c r="AF21" s="105"/>
      <c r="AG21" s="105"/>
      <c r="AH21" s="105"/>
      <c r="AI21" s="105"/>
      <c r="AJ21" s="105"/>
      <c r="AK21" s="106"/>
    </row>
    <row r="22" spans="1:37" x14ac:dyDescent="0.35">
      <c r="A22" s="146">
        <v>11</v>
      </c>
      <c r="B22" s="152" t="s">
        <v>427</v>
      </c>
      <c r="C22" s="152" t="s">
        <v>133</v>
      </c>
      <c r="D22" s="178">
        <v>26.4</v>
      </c>
      <c r="E22" s="137">
        <f>VLOOKUP($B22,Prioritisation!$B$4:$O$41,9,FALSE)</f>
        <v>3.65</v>
      </c>
      <c r="F22" s="138">
        <f>VLOOKUP($B22,Prioritisation!$B$4:$O$41,14,FALSE)</f>
        <v>3.6</v>
      </c>
      <c r="G22" s="138">
        <f>VLOOKUP($B22,Prioritisation!$B$4:$P$41,15,FALSE)</f>
        <v>2.1500000000000004</v>
      </c>
      <c r="H22" s="139" t="str">
        <f t="shared" si="0"/>
        <v>CP</v>
      </c>
      <c r="I22" s="149">
        <f>COUNTIF(Projects!$D$4:$D$139,B22)</f>
        <v>6</v>
      </c>
      <c r="J22" s="150">
        <f>SUMIF(Projects!$D$4:$D$139,B22,Projects!$J$4:$J$139)/1000</f>
        <v>26.38</v>
      </c>
      <c r="K22" s="148">
        <f t="shared" si="1"/>
        <v>26.4</v>
      </c>
      <c r="L22" s="108">
        <f t="shared" si="2"/>
        <v>0</v>
      </c>
      <c r="M22" s="107">
        <f t="shared" si="3"/>
        <v>0</v>
      </c>
      <c r="N22" s="107">
        <f t="shared" si="4"/>
        <v>5.28</v>
      </c>
      <c r="O22" s="107">
        <f t="shared" si="5"/>
        <v>1.32</v>
      </c>
      <c r="P22" s="107">
        <f t="shared" si="6"/>
        <v>9.2399999999999984</v>
      </c>
      <c r="Q22" s="107">
        <f t="shared" si="7"/>
        <v>10.56</v>
      </c>
      <c r="R22" s="107">
        <f t="shared" si="8"/>
        <v>0</v>
      </c>
      <c r="S22" s="107">
        <f t="shared" si="9"/>
        <v>0</v>
      </c>
      <c r="T22" s="107">
        <f t="shared" si="10"/>
        <v>0</v>
      </c>
      <c r="U22" s="107">
        <f t="shared" si="11"/>
        <v>0</v>
      </c>
      <c r="V22" s="107">
        <f t="shared" si="12"/>
        <v>0</v>
      </c>
      <c r="W22" s="108">
        <f t="shared" si="13"/>
        <v>0</v>
      </c>
      <c r="X22" s="103">
        <f t="shared" si="14"/>
        <v>1</v>
      </c>
      <c r="Y22" s="105"/>
      <c r="Z22" s="105"/>
      <c r="AA22" s="105">
        <v>0.2</v>
      </c>
      <c r="AB22" s="105">
        <v>0.05</v>
      </c>
      <c r="AC22" s="105">
        <v>0.35</v>
      </c>
      <c r="AD22" s="105">
        <v>0.4</v>
      </c>
      <c r="AE22" s="105"/>
      <c r="AF22" s="105"/>
      <c r="AG22" s="105"/>
      <c r="AH22" s="105"/>
      <c r="AI22" s="105"/>
      <c r="AJ22" s="105"/>
      <c r="AK22" s="106"/>
    </row>
    <row r="23" spans="1:37" x14ac:dyDescent="0.35">
      <c r="A23" s="146">
        <v>5</v>
      </c>
      <c r="B23" s="152" t="s">
        <v>426</v>
      </c>
      <c r="C23" s="152" t="s">
        <v>481</v>
      </c>
      <c r="D23" s="178">
        <v>31</v>
      </c>
      <c r="E23" s="137">
        <f>VLOOKUP($B23,Prioritisation!$B$4:$O$41,9,FALSE)</f>
        <v>3.6999999999999997</v>
      </c>
      <c r="F23" s="138">
        <f>VLOOKUP($B23,Prioritisation!$B$4:$O$41,14,FALSE)</f>
        <v>3.6</v>
      </c>
      <c r="G23" s="138">
        <f>VLOOKUP($B23,Prioritisation!$B$4:$P$41,15,FALSE)</f>
        <v>2.1400000000000006</v>
      </c>
      <c r="H23" s="139" t="str">
        <f t="shared" si="0"/>
        <v>CP</v>
      </c>
      <c r="I23" s="149">
        <f>COUNTIF(Projects!$D$4:$D$139,B23)</f>
        <v>7</v>
      </c>
      <c r="J23" s="150">
        <f>SUMIF(Projects!$D$4:$D$139,B23,Projects!$J$4:$J$139)/1000</f>
        <v>31.2</v>
      </c>
      <c r="K23" s="148">
        <f t="shared" si="1"/>
        <v>31.000000000000004</v>
      </c>
      <c r="L23" s="108">
        <f t="shared" si="2"/>
        <v>0</v>
      </c>
      <c r="M23" s="107">
        <f t="shared" si="3"/>
        <v>1.55</v>
      </c>
      <c r="N23" s="107">
        <f t="shared" si="4"/>
        <v>1.55</v>
      </c>
      <c r="O23" s="107">
        <f t="shared" si="5"/>
        <v>3.1</v>
      </c>
      <c r="P23" s="107">
        <f t="shared" si="6"/>
        <v>3.1</v>
      </c>
      <c r="Q23" s="107">
        <f t="shared" si="7"/>
        <v>4.6499999999999995</v>
      </c>
      <c r="R23" s="107">
        <f t="shared" si="8"/>
        <v>3.1</v>
      </c>
      <c r="S23" s="107">
        <f t="shared" si="9"/>
        <v>3.1</v>
      </c>
      <c r="T23" s="107">
        <f t="shared" si="10"/>
        <v>3.1</v>
      </c>
      <c r="U23" s="107">
        <f t="shared" si="11"/>
        <v>3.1</v>
      </c>
      <c r="V23" s="107">
        <f t="shared" si="12"/>
        <v>4.6499999999999995</v>
      </c>
      <c r="W23" s="108">
        <f t="shared" si="13"/>
        <v>0</v>
      </c>
      <c r="X23" s="103">
        <f t="shared" si="14"/>
        <v>1</v>
      </c>
      <c r="Y23" s="105"/>
      <c r="Z23" s="105">
        <v>0.05</v>
      </c>
      <c r="AA23" s="105">
        <v>0.05</v>
      </c>
      <c r="AB23" s="105">
        <v>0.1</v>
      </c>
      <c r="AC23" s="105">
        <v>0.1</v>
      </c>
      <c r="AD23" s="105">
        <v>0.15</v>
      </c>
      <c r="AE23" s="105">
        <v>0.1</v>
      </c>
      <c r="AF23" s="105">
        <v>0.1</v>
      </c>
      <c r="AG23" s="105">
        <v>0.1</v>
      </c>
      <c r="AH23" s="105">
        <v>0.1</v>
      </c>
      <c r="AI23" s="105">
        <v>0.15</v>
      </c>
      <c r="AJ23" s="105"/>
      <c r="AK23" s="106"/>
    </row>
    <row r="24" spans="1:37" x14ac:dyDescent="0.35">
      <c r="A24" s="146">
        <v>38</v>
      </c>
      <c r="B24" s="152" t="s">
        <v>454</v>
      </c>
      <c r="C24" s="152" t="s">
        <v>136</v>
      </c>
      <c r="D24" s="178">
        <v>7.9</v>
      </c>
      <c r="E24" s="137">
        <f>VLOOKUP($B24,Prioritisation!$B$4:$O$41,9,FALSE)</f>
        <v>2.3999999999999995</v>
      </c>
      <c r="F24" s="138">
        <f>VLOOKUP($B24,Prioritisation!$B$4:$O$41,14,FALSE)</f>
        <v>3.05</v>
      </c>
      <c r="G24" s="138">
        <f>VLOOKUP($B24,Prioritisation!$B$4:$P$41,15,FALSE)</f>
        <v>1.96</v>
      </c>
      <c r="H24" s="139" t="str">
        <f t="shared" si="0"/>
        <v>CP</v>
      </c>
      <c r="I24" s="149">
        <f>COUNTIF(Projects!$D$4:$D$139,B24)</f>
        <v>7</v>
      </c>
      <c r="J24" s="150">
        <f>SUMIF(Projects!$D$4:$D$139,B24,Projects!$J$4:$J$139)/1000</f>
        <v>7.8650000000000002</v>
      </c>
      <c r="K24" s="148">
        <f t="shared" si="1"/>
        <v>7.5050000000000008</v>
      </c>
      <c r="L24" s="108">
        <f t="shared" si="2"/>
        <v>0.39500000000000002</v>
      </c>
      <c r="M24" s="107">
        <f t="shared" si="3"/>
        <v>0.79</v>
      </c>
      <c r="N24" s="107">
        <f t="shared" si="4"/>
        <v>3.16</v>
      </c>
      <c r="O24" s="107">
        <f t="shared" si="5"/>
        <v>1.9750000000000001</v>
      </c>
      <c r="P24" s="107">
        <f t="shared" si="6"/>
        <v>0.79</v>
      </c>
      <c r="Q24" s="107">
        <f t="shared" si="7"/>
        <v>0.79</v>
      </c>
      <c r="R24" s="107">
        <f t="shared" si="8"/>
        <v>0</v>
      </c>
      <c r="S24" s="107">
        <f t="shared" si="9"/>
        <v>0</v>
      </c>
      <c r="T24" s="107">
        <f t="shared" si="10"/>
        <v>0</v>
      </c>
      <c r="U24" s="107">
        <f t="shared" si="11"/>
        <v>0</v>
      </c>
      <c r="V24" s="107">
        <f t="shared" si="12"/>
        <v>0</v>
      </c>
      <c r="W24" s="108">
        <f t="shared" si="13"/>
        <v>0</v>
      </c>
      <c r="X24" s="103">
        <f t="shared" si="14"/>
        <v>1</v>
      </c>
      <c r="Y24" s="105">
        <v>0.05</v>
      </c>
      <c r="Z24" s="105">
        <v>0.1</v>
      </c>
      <c r="AA24" s="105">
        <v>0.4</v>
      </c>
      <c r="AB24" s="105">
        <v>0.25</v>
      </c>
      <c r="AC24" s="105">
        <v>0.1</v>
      </c>
      <c r="AD24" s="105">
        <v>0.1</v>
      </c>
      <c r="AE24" s="105"/>
      <c r="AF24" s="105"/>
      <c r="AG24" s="105"/>
      <c r="AH24" s="105"/>
      <c r="AI24" s="105"/>
      <c r="AJ24" s="105"/>
      <c r="AK24" s="106"/>
    </row>
    <row r="25" spans="1:37" x14ac:dyDescent="0.35">
      <c r="A25" s="146">
        <v>20</v>
      </c>
      <c r="B25" s="152" t="s">
        <v>554</v>
      </c>
      <c r="C25" s="152" t="s">
        <v>477</v>
      </c>
      <c r="D25" s="178">
        <v>11</v>
      </c>
      <c r="E25" s="137">
        <f>VLOOKUP($B25,Prioritisation!$B$4:$O$41,9,FALSE)</f>
        <v>2.6499999999999995</v>
      </c>
      <c r="F25" s="138">
        <f>VLOOKUP($B25,Prioritisation!$B$4:$O$41,14,FALSE)</f>
        <v>3.0999999999999996</v>
      </c>
      <c r="G25" s="138">
        <f>VLOOKUP($B25,Prioritisation!$B$4:$P$41,15,FALSE)</f>
        <v>1.9500000000000002</v>
      </c>
      <c r="H25" s="139" t="str">
        <f t="shared" si="0"/>
        <v>CP</v>
      </c>
      <c r="I25" s="149">
        <f>COUNTIF(Projects!$D$4:$D$139,B25)</f>
        <v>3</v>
      </c>
      <c r="J25" s="150">
        <f>SUMIF(Projects!$D$4:$D$139,B25,Projects!$J$4:$J$139)/1000</f>
        <v>11</v>
      </c>
      <c r="K25" s="148">
        <f t="shared" si="1"/>
        <v>9.8999999999999986</v>
      </c>
      <c r="L25" s="108">
        <f t="shared" si="2"/>
        <v>0</v>
      </c>
      <c r="M25" s="107">
        <f t="shared" si="3"/>
        <v>0.55000000000000004</v>
      </c>
      <c r="N25" s="107">
        <f t="shared" si="4"/>
        <v>2.2000000000000002</v>
      </c>
      <c r="O25" s="107">
        <f t="shared" si="5"/>
        <v>1.65</v>
      </c>
      <c r="P25" s="107">
        <f t="shared" si="6"/>
        <v>1.1000000000000001</v>
      </c>
      <c r="Q25" s="107">
        <f t="shared" si="7"/>
        <v>0</v>
      </c>
      <c r="R25" s="107">
        <f t="shared" si="8"/>
        <v>0</v>
      </c>
      <c r="S25" s="107">
        <f t="shared" si="9"/>
        <v>1.1000000000000001</v>
      </c>
      <c r="T25" s="107">
        <f t="shared" si="10"/>
        <v>1.1000000000000001</v>
      </c>
      <c r="U25" s="107">
        <f t="shared" si="11"/>
        <v>1.1000000000000001</v>
      </c>
      <c r="V25" s="107">
        <f t="shared" si="12"/>
        <v>1.1000000000000001</v>
      </c>
      <c r="W25" s="108">
        <f t="shared" si="13"/>
        <v>1.1000000000000001</v>
      </c>
      <c r="X25" s="103">
        <f t="shared" si="14"/>
        <v>0.99999999999999989</v>
      </c>
      <c r="Y25" s="105"/>
      <c r="Z25" s="105">
        <v>0.05</v>
      </c>
      <c r="AA25" s="105">
        <v>0.2</v>
      </c>
      <c r="AB25" s="105">
        <v>0.15</v>
      </c>
      <c r="AC25" s="105">
        <v>0.1</v>
      </c>
      <c r="AD25" s="105"/>
      <c r="AE25" s="105"/>
      <c r="AF25" s="105">
        <v>0.1</v>
      </c>
      <c r="AG25" s="105">
        <v>0.1</v>
      </c>
      <c r="AH25" s="105">
        <v>0.1</v>
      </c>
      <c r="AI25" s="105">
        <v>0.1</v>
      </c>
      <c r="AJ25" s="105">
        <v>0.1</v>
      </c>
      <c r="AK25" s="106"/>
    </row>
    <row r="26" spans="1:37" x14ac:dyDescent="0.35">
      <c r="A26" s="146">
        <v>14</v>
      </c>
      <c r="B26" s="152" t="s">
        <v>446</v>
      </c>
      <c r="C26" s="152" t="s">
        <v>135</v>
      </c>
      <c r="D26" s="178">
        <v>0.1</v>
      </c>
      <c r="E26" s="137">
        <f>VLOOKUP($B26,Prioritisation!$B$4:$O$41,9,FALSE)</f>
        <v>2.75</v>
      </c>
      <c r="F26" s="138">
        <f>VLOOKUP($B26,Prioritisation!$B$4:$O$41,14,FALSE)</f>
        <v>3.0999999999999996</v>
      </c>
      <c r="G26" s="138">
        <f>VLOOKUP($B26,Prioritisation!$B$4:$P$41,15,FALSE)</f>
        <v>1.93</v>
      </c>
      <c r="H26" s="139" t="str">
        <f t="shared" si="0"/>
        <v>CP</v>
      </c>
      <c r="I26" s="149">
        <f>COUNTIF(Projects!$D$4:$D$139,B26)</f>
        <v>1</v>
      </c>
      <c r="J26" s="150">
        <f>SUMIF(Projects!$D$4:$D$139,B26,Projects!$J$4:$J$139)/1000</f>
        <v>0.1</v>
      </c>
      <c r="K26" s="148">
        <f t="shared" si="1"/>
        <v>0</v>
      </c>
      <c r="L26" s="108">
        <f t="shared" si="2"/>
        <v>0</v>
      </c>
      <c r="M26" s="107">
        <f t="shared" si="3"/>
        <v>0</v>
      </c>
      <c r="N26" s="107">
        <f t="shared" si="4"/>
        <v>0</v>
      </c>
      <c r="O26" s="107">
        <f t="shared" si="5"/>
        <v>0</v>
      </c>
      <c r="P26" s="107">
        <f t="shared" si="6"/>
        <v>0</v>
      </c>
      <c r="Q26" s="107">
        <f t="shared" si="7"/>
        <v>0</v>
      </c>
      <c r="R26" s="107">
        <f t="shared" si="8"/>
        <v>0</v>
      </c>
      <c r="S26" s="107">
        <f t="shared" si="9"/>
        <v>0</v>
      </c>
      <c r="T26" s="107">
        <f t="shared" si="10"/>
        <v>0</v>
      </c>
      <c r="U26" s="107">
        <f t="shared" si="11"/>
        <v>0</v>
      </c>
      <c r="V26" s="107">
        <f t="shared" si="12"/>
        <v>0</v>
      </c>
      <c r="W26" s="108">
        <f t="shared" si="13"/>
        <v>0</v>
      </c>
      <c r="X26" s="103">
        <f t="shared" si="14"/>
        <v>0</v>
      </c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/>
    </row>
    <row r="27" spans="1:37" x14ac:dyDescent="0.35">
      <c r="A27" s="146">
        <v>21</v>
      </c>
      <c r="B27" s="152" t="s">
        <v>441</v>
      </c>
      <c r="C27" s="152" t="s">
        <v>477</v>
      </c>
      <c r="D27" s="178">
        <v>30.3</v>
      </c>
      <c r="E27" s="137">
        <f>VLOOKUP($B27,Prioritisation!$B$4:$O$41,9,FALSE)</f>
        <v>2.6499999999999995</v>
      </c>
      <c r="F27" s="138">
        <f>VLOOKUP($B27,Prioritisation!$B$4:$O$41,14,FALSE)</f>
        <v>3.05</v>
      </c>
      <c r="G27" s="138">
        <f>VLOOKUP($B27,Prioritisation!$B$4:$P$41,15,FALSE)</f>
        <v>1.9100000000000001</v>
      </c>
      <c r="H27" s="139" t="str">
        <f t="shared" si="0"/>
        <v>CP</v>
      </c>
      <c r="I27" s="149">
        <f>COUNTIF(Projects!$D$4:$D$139,B27)</f>
        <v>2</v>
      </c>
      <c r="J27" s="150">
        <f>SUMIF(Projects!$D$4:$D$139,B27,Projects!$J$4:$J$139)/1000</f>
        <v>30.3</v>
      </c>
      <c r="K27" s="148">
        <f t="shared" si="1"/>
        <v>15.150000000000002</v>
      </c>
      <c r="L27" s="108">
        <f t="shared" si="2"/>
        <v>0</v>
      </c>
      <c r="M27" s="107">
        <f t="shared" si="3"/>
        <v>0</v>
      </c>
      <c r="N27" s="107">
        <f t="shared" si="4"/>
        <v>0</v>
      </c>
      <c r="O27" s="107">
        <f t="shared" si="5"/>
        <v>3.0300000000000002</v>
      </c>
      <c r="P27" s="107">
        <f t="shared" si="6"/>
        <v>3.0300000000000002</v>
      </c>
      <c r="Q27" s="107">
        <f t="shared" si="7"/>
        <v>3.0300000000000002</v>
      </c>
      <c r="R27" s="107">
        <f t="shared" si="8"/>
        <v>3.0300000000000002</v>
      </c>
      <c r="S27" s="107">
        <f t="shared" si="9"/>
        <v>3.0300000000000002</v>
      </c>
      <c r="T27" s="107">
        <f t="shared" si="10"/>
        <v>0</v>
      </c>
      <c r="U27" s="107">
        <f t="shared" si="11"/>
        <v>0</v>
      </c>
      <c r="V27" s="107">
        <f t="shared" si="12"/>
        <v>0</v>
      </c>
      <c r="W27" s="108">
        <f t="shared" si="13"/>
        <v>15.15</v>
      </c>
      <c r="X27" s="103">
        <f t="shared" si="14"/>
        <v>1</v>
      </c>
      <c r="Y27" s="105"/>
      <c r="Z27" s="105"/>
      <c r="AA27" s="105"/>
      <c r="AB27" s="105">
        <v>0.1</v>
      </c>
      <c r="AC27" s="105">
        <v>0.1</v>
      </c>
      <c r="AD27" s="105">
        <v>0.1</v>
      </c>
      <c r="AE27" s="105">
        <v>0.1</v>
      </c>
      <c r="AF27" s="105">
        <v>0.1</v>
      </c>
      <c r="AG27" s="105"/>
      <c r="AH27" s="105"/>
      <c r="AI27" s="105"/>
      <c r="AJ27" s="105">
        <v>0.5</v>
      </c>
      <c r="AK27" s="106"/>
    </row>
    <row r="28" spans="1:37" x14ac:dyDescent="0.35">
      <c r="A28" s="146">
        <v>15</v>
      </c>
      <c r="B28" s="152" t="s">
        <v>437</v>
      </c>
      <c r="C28" s="152" t="s">
        <v>136</v>
      </c>
      <c r="D28" s="178">
        <v>1.3</v>
      </c>
      <c r="E28" s="137">
        <f>VLOOKUP($B28,Prioritisation!$B$4:$O$41,9,FALSE)</f>
        <v>2.6999999999999997</v>
      </c>
      <c r="F28" s="138">
        <f>VLOOKUP($B28,Prioritisation!$B$4:$O$41,14,FALSE)</f>
        <v>3.05</v>
      </c>
      <c r="G28" s="138">
        <f>VLOOKUP($B28,Prioritisation!$B$4:$P$41,15,FALSE)</f>
        <v>1.9</v>
      </c>
      <c r="H28" s="139" t="str">
        <f t="shared" si="0"/>
        <v>CP</v>
      </c>
      <c r="I28" s="149">
        <f>COUNTIF(Projects!$D$4:$D$139,B28)</f>
        <v>2</v>
      </c>
      <c r="J28" s="150">
        <f>SUMIF(Projects!$D$4:$D$139,B28,Projects!$J$4:$J$139)/1000</f>
        <v>1.32</v>
      </c>
      <c r="K28" s="148">
        <f t="shared" si="1"/>
        <v>0.91</v>
      </c>
      <c r="L28" s="108">
        <f t="shared" si="2"/>
        <v>0.39</v>
      </c>
      <c r="M28" s="107">
        <f t="shared" si="3"/>
        <v>0.39</v>
      </c>
      <c r="N28" s="107">
        <f t="shared" si="4"/>
        <v>0.39</v>
      </c>
      <c r="O28" s="107">
        <f t="shared" si="5"/>
        <v>0.13</v>
      </c>
      <c r="P28" s="107">
        <f t="shared" si="6"/>
        <v>0</v>
      </c>
      <c r="Q28" s="107">
        <f t="shared" si="7"/>
        <v>0</v>
      </c>
      <c r="R28" s="107">
        <f t="shared" si="8"/>
        <v>0</v>
      </c>
      <c r="S28" s="107">
        <f t="shared" si="9"/>
        <v>0</v>
      </c>
      <c r="T28" s="107">
        <f t="shared" si="10"/>
        <v>0</v>
      </c>
      <c r="U28" s="107">
        <f t="shared" si="11"/>
        <v>0</v>
      </c>
      <c r="V28" s="107">
        <f t="shared" si="12"/>
        <v>0</v>
      </c>
      <c r="W28" s="108">
        <f t="shared" si="13"/>
        <v>0</v>
      </c>
      <c r="X28" s="103">
        <f t="shared" si="14"/>
        <v>0.99999999999999989</v>
      </c>
      <c r="Y28" s="105">
        <v>0.3</v>
      </c>
      <c r="Z28" s="105">
        <v>0.3</v>
      </c>
      <c r="AA28" s="105">
        <v>0.3</v>
      </c>
      <c r="AB28" s="105">
        <v>0.1</v>
      </c>
      <c r="AC28" s="105"/>
      <c r="AD28" s="105"/>
      <c r="AE28" s="105"/>
      <c r="AF28" s="105"/>
      <c r="AG28" s="105"/>
      <c r="AH28" s="105"/>
      <c r="AI28" s="105"/>
      <c r="AJ28" s="105"/>
      <c r="AK28" s="106"/>
    </row>
    <row r="29" spans="1:37" x14ac:dyDescent="0.35">
      <c r="A29" s="146">
        <v>2</v>
      </c>
      <c r="B29" s="152" t="s">
        <v>425</v>
      </c>
      <c r="C29" s="152" t="s">
        <v>133</v>
      </c>
      <c r="D29" s="178">
        <v>14.8</v>
      </c>
      <c r="E29" s="137">
        <f>VLOOKUP($B29,Prioritisation!$B$4:$O$41,9,FALSE)</f>
        <v>3.6499999999999995</v>
      </c>
      <c r="F29" s="138">
        <f>VLOOKUP($B29,Prioritisation!$B$4:$O$41,14,FALSE)</f>
        <v>3.25</v>
      </c>
      <c r="G29" s="138">
        <f>VLOOKUP($B29,Prioritisation!$B$4:$P$41,15,FALSE)</f>
        <v>1.87</v>
      </c>
      <c r="H29" s="139" t="str">
        <f t="shared" si="0"/>
        <v>CP</v>
      </c>
      <c r="I29" s="149">
        <f>COUNTIF(Projects!$D$4:$D$139,B29)</f>
        <v>2</v>
      </c>
      <c r="J29" s="150">
        <f>SUMIF(Projects!$D$4:$D$139,B29,Projects!$J$4:$J$139)/1000</f>
        <v>14.8</v>
      </c>
      <c r="K29" s="148">
        <f t="shared" si="1"/>
        <v>8.8800000000000008</v>
      </c>
      <c r="L29" s="108">
        <f t="shared" si="2"/>
        <v>1.4800000000000002</v>
      </c>
      <c r="M29" s="107">
        <f t="shared" si="3"/>
        <v>0</v>
      </c>
      <c r="N29" s="107">
        <f t="shared" si="4"/>
        <v>0</v>
      </c>
      <c r="O29" s="107">
        <f t="shared" si="5"/>
        <v>0</v>
      </c>
      <c r="P29" s="107">
        <f t="shared" si="6"/>
        <v>0</v>
      </c>
      <c r="Q29" s="107">
        <f t="shared" si="7"/>
        <v>0</v>
      </c>
      <c r="R29" s="107">
        <f t="shared" si="8"/>
        <v>0</v>
      </c>
      <c r="S29" s="107">
        <f t="shared" si="9"/>
        <v>0</v>
      </c>
      <c r="T29" s="107">
        <f t="shared" si="10"/>
        <v>2.9600000000000004</v>
      </c>
      <c r="U29" s="107">
        <f t="shared" si="11"/>
        <v>2.9600000000000004</v>
      </c>
      <c r="V29" s="107">
        <f t="shared" si="12"/>
        <v>2.9600000000000004</v>
      </c>
      <c r="W29" s="108">
        <f t="shared" si="13"/>
        <v>4.4400000000000004</v>
      </c>
      <c r="X29" s="103">
        <f t="shared" si="14"/>
        <v>1</v>
      </c>
      <c r="Y29" s="105">
        <v>0.1</v>
      </c>
      <c r="Z29" s="105"/>
      <c r="AA29" s="105"/>
      <c r="AB29" s="105"/>
      <c r="AC29" s="105"/>
      <c r="AD29" s="105"/>
      <c r="AE29" s="105"/>
      <c r="AF29" s="105"/>
      <c r="AG29" s="105">
        <v>0.2</v>
      </c>
      <c r="AH29" s="105">
        <v>0.2</v>
      </c>
      <c r="AI29" s="105">
        <v>0.2</v>
      </c>
      <c r="AJ29" s="105">
        <v>0.3</v>
      </c>
      <c r="AK29" s="106"/>
    </row>
    <row r="30" spans="1:37" x14ac:dyDescent="0.35">
      <c r="A30" s="146">
        <v>37</v>
      </c>
      <c r="B30" s="152" t="s">
        <v>451</v>
      </c>
      <c r="C30" s="152" t="s">
        <v>135</v>
      </c>
      <c r="D30" s="178">
        <v>0.2</v>
      </c>
      <c r="E30" s="137">
        <f>VLOOKUP($B30,Prioritisation!$B$4:$O$41,9,FALSE)</f>
        <v>3.3499999999999996</v>
      </c>
      <c r="F30" s="138">
        <f>VLOOKUP($B30,Prioritisation!$B$4:$O$41,14,FALSE)</f>
        <v>3.15</v>
      </c>
      <c r="G30" s="138">
        <f>VLOOKUP($B30,Prioritisation!$B$4:$P$41,15,FALSE)</f>
        <v>1.85</v>
      </c>
      <c r="H30" s="139" t="str">
        <f t="shared" si="0"/>
        <v>CP</v>
      </c>
      <c r="I30" s="149">
        <f>COUNTIF(Projects!$D$4:$D$139,B30)</f>
        <v>1</v>
      </c>
      <c r="J30" s="150">
        <f>SUMIF(Projects!$D$4:$D$139,B30,Projects!$J$4:$J$139)/1000</f>
        <v>0.2</v>
      </c>
      <c r="K30" s="148">
        <f t="shared" si="1"/>
        <v>0</v>
      </c>
      <c r="L30" s="108">
        <f t="shared" si="2"/>
        <v>0</v>
      </c>
      <c r="M30" s="107">
        <f t="shared" si="3"/>
        <v>0</v>
      </c>
      <c r="N30" s="107">
        <f t="shared" si="4"/>
        <v>0</v>
      </c>
      <c r="O30" s="107">
        <f t="shared" si="5"/>
        <v>0</v>
      </c>
      <c r="P30" s="107">
        <f t="shared" si="6"/>
        <v>0</v>
      </c>
      <c r="Q30" s="107">
        <f t="shared" si="7"/>
        <v>0</v>
      </c>
      <c r="R30" s="107">
        <f t="shared" si="8"/>
        <v>0</v>
      </c>
      <c r="S30" s="107">
        <f t="shared" si="9"/>
        <v>0</v>
      </c>
      <c r="T30" s="107">
        <f t="shared" si="10"/>
        <v>0</v>
      </c>
      <c r="U30" s="107">
        <f t="shared" si="11"/>
        <v>0</v>
      </c>
      <c r="V30" s="107">
        <f t="shared" si="12"/>
        <v>0</v>
      </c>
      <c r="W30" s="108">
        <f t="shared" si="13"/>
        <v>0</v>
      </c>
      <c r="X30" s="103">
        <f t="shared" si="14"/>
        <v>0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6"/>
    </row>
    <row r="31" spans="1:37" x14ac:dyDescent="0.35">
      <c r="A31" s="146">
        <v>1</v>
      </c>
      <c r="B31" s="152" t="s">
        <v>430</v>
      </c>
      <c r="C31" s="152" t="s">
        <v>129</v>
      </c>
      <c r="D31" s="178">
        <v>3.2</v>
      </c>
      <c r="E31" s="137">
        <f>VLOOKUP($B31,Prioritisation!$B$4:$O$41,9,FALSE)</f>
        <v>3.05</v>
      </c>
      <c r="F31" s="138">
        <f>VLOOKUP($B31,Prioritisation!$B$4:$O$41,14,FALSE)</f>
        <v>3</v>
      </c>
      <c r="G31" s="138">
        <f>VLOOKUP($B31,Prioritisation!$B$4:$P$41,15,FALSE)</f>
        <v>1.7900000000000005</v>
      </c>
      <c r="H31" s="139" t="str">
        <f t="shared" si="0"/>
        <v>CP</v>
      </c>
      <c r="I31" s="149">
        <f>COUNTIF(Projects!$D$4:$D$139,B31)</f>
        <v>2</v>
      </c>
      <c r="J31" s="150">
        <f>SUMIF(Projects!$D$4:$D$139,B31,Projects!$J$4:$J$139)/1000</f>
        <v>3.19</v>
      </c>
      <c r="K31" s="148">
        <f t="shared" si="1"/>
        <v>3.2</v>
      </c>
      <c r="L31" s="108">
        <f t="shared" si="2"/>
        <v>0</v>
      </c>
      <c r="M31" s="107">
        <f t="shared" si="3"/>
        <v>0</v>
      </c>
      <c r="N31" s="107">
        <f t="shared" si="4"/>
        <v>0</v>
      </c>
      <c r="O31" s="107">
        <f t="shared" si="5"/>
        <v>0.48</v>
      </c>
      <c r="P31" s="107">
        <f t="shared" si="6"/>
        <v>2.72</v>
      </c>
      <c r="Q31" s="107">
        <f t="shared" si="7"/>
        <v>0</v>
      </c>
      <c r="R31" s="107">
        <f t="shared" si="8"/>
        <v>0</v>
      </c>
      <c r="S31" s="107">
        <f t="shared" si="9"/>
        <v>0</v>
      </c>
      <c r="T31" s="107">
        <f t="shared" si="10"/>
        <v>0</v>
      </c>
      <c r="U31" s="107">
        <f t="shared" si="11"/>
        <v>0</v>
      </c>
      <c r="V31" s="107">
        <f t="shared" si="12"/>
        <v>0</v>
      </c>
      <c r="W31" s="108">
        <f t="shared" si="13"/>
        <v>0</v>
      </c>
      <c r="X31" s="103">
        <f t="shared" si="14"/>
        <v>1</v>
      </c>
      <c r="Y31" s="105"/>
      <c r="Z31" s="105"/>
      <c r="AA31" s="105"/>
      <c r="AB31" s="105">
        <v>0.15</v>
      </c>
      <c r="AC31" s="105">
        <v>0.85</v>
      </c>
      <c r="AD31" s="105"/>
      <c r="AE31" s="105"/>
      <c r="AF31" s="105"/>
      <c r="AG31" s="105"/>
      <c r="AH31" s="105"/>
      <c r="AI31" s="105"/>
      <c r="AJ31" s="105"/>
      <c r="AK31" s="106"/>
    </row>
    <row r="32" spans="1:37" x14ac:dyDescent="0.35">
      <c r="A32" s="146">
        <v>19</v>
      </c>
      <c r="B32" s="152" t="s">
        <v>434</v>
      </c>
      <c r="C32" s="152" t="s">
        <v>134</v>
      </c>
      <c r="D32" s="178">
        <v>18.5</v>
      </c>
      <c r="E32" s="137">
        <f>VLOOKUP($B32,Prioritisation!$B$4:$O$41,9,FALSE)</f>
        <v>2.5999999999999996</v>
      </c>
      <c r="F32" s="138">
        <f>VLOOKUP($B32,Prioritisation!$B$4:$O$41,14,FALSE)</f>
        <v>2.8499999999999996</v>
      </c>
      <c r="G32" s="138">
        <f>VLOOKUP($B32,Prioritisation!$B$4:$P$41,15,FALSE)</f>
        <v>1.7599999999999998</v>
      </c>
      <c r="H32" s="139" t="str">
        <f t="shared" si="0"/>
        <v>CP</v>
      </c>
      <c r="I32" s="149">
        <f>COUNTIF(Projects!$D$4:$D$139,B32)</f>
        <v>4</v>
      </c>
      <c r="J32" s="150">
        <f>SUMIF(Projects!$D$4:$D$139,B32,Projects!$J$4:$J$139)/1000</f>
        <v>18.5</v>
      </c>
      <c r="K32" s="148">
        <f t="shared" si="1"/>
        <v>18.5</v>
      </c>
      <c r="L32" s="108">
        <f t="shared" si="2"/>
        <v>0</v>
      </c>
      <c r="M32" s="107">
        <f t="shared" si="3"/>
        <v>1.85</v>
      </c>
      <c r="N32" s="107">
        <f t="shared" si="4"/>
        <v>3.7</v>
      </c>
      <c r="O32" s="107">
        <f t="shared" si="5"/>
        <v>3.7</v>
      </c>
      <c r="P32" s="107">
        <f t="shared" si="6"/>
        <v>1.85</v>
      </c>
      <c r="Q32" s="107">
        <f t="shared" si="7"/>
        <v>1.85</v>
      </c>
      <c r="R32" s="107">
        <f t="shared" si="8"/>
        <v>1.85</v>
      </c>
      <c r="S32" s="107">
        <f t="shared" si="9"/>
        <v>1.85</v>
      </c>
      <c r="T32" s="107">
        <f t="shared" si="10"/>
        <v>1.85</v>
      </c>
      <c r="U32" s="107">
        <f t="shared" si="11"/>
        <v>0</v>
      </c>
      <c r="V32" s="107">
        <f t="shared" si="12"/>
        <v>0</v>
      </c>
      <c r="W32" s="108">
        <f t="shared" si="13"/>
        <v>0</v>
      </c>
      <c r="X32" s="103">
        <f t="shared" si="14"/>
        <v>0.99999999999999989</v>
      </c>
      <c r="Y32" s="105"/>
      <c r="Z32" s="105">
        <v>0.1</v>
      </c>
      <c r="AA32" s="105">
        <v>0.2</v>
      </c>
      <c r="AB32" s="105">
        <v>0.2</v>
      </c>
      <c r="AC32" s="105">
        <v>0.1</v>
      </c>
      <c r="AD32" s="105">
        <v>0.1</v>
      </c>
      <c r="AE32" s="105">
        <v>0.1</v>
      </c>
      <c r="AF32" s="105">
        <v>0.1</v>
      </c>
      <c r="AG32" s="105">
        <v>0.1</v>
      </c>
      <c r="AH32" s="105"/>
      <c r="AI32" s="105"/>
      <c r="AJ32" s="105"/>
      <c r="AK32" s="106"/>
    </row>
    <row r="33" spans="1:37" x14ac:dyDescent="0.35">
      <c r="A33" s="146">
        <v>33</v>
      </c>
      <c r="B33" s="152" t="s">
        <v>449</v>
      </c>
      <c r="C33" s="152" t="s">
        <v>133</v>
      </c>
      <c r="D33" s="178">
        <v>3.3</v>
      </c>
      <c r="E33" s="137">
        <f>VLOOKUP($B33,Prioritisation!$B$4:$O$41,9,FALSE)</f>
        <v>3.05</v>
      </c>
      <c r="F33" s="138">
        <f>VLOOKUP($B33,Prioritisation!$B$4:$O$41,14,FALSE)</f>
        <v>2.95</v>
      </c>
      <c r="G33" s="138">
        <f>VLOOKUP($B33,Prioritisation!$B$4:$P$41,15,FALSE)</f>
        <v>1.7500000000000004</v>
      </c>
      <c r="H33" s="139" t="str">
        <f t="shared" si="0"/>
        <v>CP</v>
      </c>
      <c r="I33" s="149">
        <f>COUNTIF(Projects!$D$4:$D$139,B33)</f>
        <v>4</v>
      </c>
      <c r="J33" s="150">
        <f>SUMIF(Projects!$D$4:$D$139,B33,Projects!$J$4:$J$139)/1000</f>
        <v>3.3450000000000002</v>
      </c>
      <c r="K33" s="148">
        <f t="shared" si="1"/>
        <v>3.3</v>
      </c>
      <c r="L33" s="108">
        <f t="shared" si="2"/>
        <v>0</v>
      </c>
      <c r="M33" s="107">
        <f t="shared" si="3"/>
        <v>0.82499999999999996</v>
      </c>
      <c r="N33" s="107">
        <f t="shared" si="4"/>
        <v>0</v>
      </c>
      <c r="O33" s="107">
        <f t="shared" si="5"/>
        <v>1.1549999999999998</v>
      </c>
      <c r="P33" s="107">
        <f t="shared" si="6"/>
        <v>0</v>
      </c>
      <c r="Q33" s="107">
        <f t="shared" si="7"/>
        <v>0</v>
      </c>
      <c r="R33" s="107">
        <f t="shared" si="8"/>
        <v>0</v>
      </c>
      <c r="S33" s="107">
        <f t="shared" si="9"/>
        <v>0.33</v>
      </c>
      <c r="T33" s="107">
        <f t="shared" si="10"/>
        <v>0.33</v>
      </c>
      <c r="U33" s="107">
        <f t="shared" si="11"/>
        <v>0.33</v>
      </c>
      <c r="V33" s="107">
        <f t="shared" si="12"/>
        <v>0.33</v>
      </c>
      <c r="W33" s="108">
        <f t="shared" si="13"/>
        <v>0</v>
      </c>
      <c r="X33" s="103">
        <f t="shared" si="14"/>
        <v>0.99999999999999989</v>
      </c>
      <c r="Y33" s="105"/>
      <c r="Z33" s="105">
        <v>0.25</v>
      </c>
      <c r="AA33" s="105"/>
      <c r="AB33" s="105">
        <v>0.35</v>
      </c>
      <c r="AC33" s="105"/>
      <c r="AD33" s="105"/>
      <c r="AE33" s="105"/>
      <c r="AF33" s="105">
        <v>0.1</v>
      </c>
      <c r="AG33" s="105">
        <v>0.1</v>
      </c>
      <c r="AH33" s="105">
        <v>0.1</v>
      </c>
      <c r="AI33" s="105">
        <v>0.1</v>
      </c>
      <c r="AJ33" s="105"/>
      <c r="AK33" s="106"/>
    </row>
    <row r="34" spans="1:37" x14ac:dyDescent="0.35">
      <c r="A34" s="146">
        <v>8</v>
      </c>
      <c r="B34" s="152" t="s">
        <v>560</v>
      </c>
      <c r="C34" s="152" t="s">
        <v>133</v>
      </c>
      <c r="D34" s="178">
        <v>10</v>
      </c>
      <c r="E34" s="137">
        <f>VLOOKUP($B34,Prioritisation!$B$4:$O$41,9,FALSE)</f>
        <v>2.9999999999999996</v>
      </c>
      <c r="F34" s="138">
        <f>VLOOKUP($B34,Prioritisation!$B$4:$O$41,14,FALSE)</f>
        <v>2.9000000000000004</v>
      </c>
      <c r="G34" s="138">
        <f>VLOOKUP($B34,Prioritisation!$B$4:$P$41,15,FALSE)</f>
        <v>1.7200000000000002</v>
      </c>
      <c r="H34" s="139" t="str">
        <f t="shared" si="0"/>
        <v>CP</v>
      </c>
      <c r="I34" s="149">
        <f>COUNTIF(Projects!$D$4:$D$139,B34)</f>
        <v>1</v>
      </c>
      <c r="J34" s="150">
        <f>SUMIF(Projects!$D$4:$D$139,B34,Projects!$J$4:$J$139)/1000</f>
        <v>10</v>
      </c>
      <c r="K34" s="148">
        <f t="shared" si="1"/>
        <v>10</v>
      </c>
      <c r="L34" s="108">
        <f t="shared" si="2"/>
        <v>0</v>
      </c>
      <c r="M34" s="107">
        <f t="shared" si="3"/>
        <v>0</v>
      </c>
      <c r="N34" s="107">
        <f t="shared" si="4"/>
        <v>0</v>
      </c>
      <c r="O34" s="107">
        <f t="shared" si="5"/>
        <v>0</v>
      </c>
      <c r="P34" s="107">
        <f t="shared" si="6"/>
        <v>2</v>
      </c>
      <c r="Q34" s="107">
        <f t="shared" si="7"/>
        <v>8</v>
      </c>
      <c r="R34" s="107">
        <f t="shared" si="8"/>
        <v>0</v>
      </c>
      <c r="S34" s="107">
        <f t="shared" si="9"/>
        <v>0</v>
      </c>
      <c r="T34" s="107">
        <f t="shared" si="10"/>
        <v>0</v>
      </c>
      <c r="U34" s="107">
        <f t="shared" si="11"/>
        <v>0</v>
      </c>
      <c r="V34" s="107">
        <f t="shared" si="12"/>
        <v>0</v>
      </c>
      <c r="W34" s="108">
        <f t="shared" si="13"/>
        <v>0</v>
      </c>
      <c r="X34" s="103">
        <f t="shared" si="14"/>
        <v>1</v>
      </c>
      <c r="Y34" s="105"/>
      <c r="Z34" s="105"/>
      <c r="AA34" s="105"/>
      <c r="AB34" s="105"/>
      <c r="AC34" s="105">
        <v>0.2</v>
      </c>
      <c r="AD34" s="105">
        <v>0.8</v>
      </c>
      <c r="AE34" s="105"/>
      <c r="AF34" s="105"/>
      <c r="AG34" s="105"/>
      <c r="AH34" s="105"/>
      <c r="AI34" s="105"/>
      <c r="AJ34" s="105"/>
      <c r="AK34" s="106"/>
    </row>
    <row r="35" spans="1:37" x14ac:dyDescent="0.35">
      <c r="A35" s="146">
        <v>4</v>
      </c>
      <c r="B35" s="152" t="s">
        <v>438</v>
      </c>
      <c r="C35" s="152" t="s">
        <v>136</v>
      </c>
      <c r="D35" s="178">
        <v>10.7</v>
      </c>
      <c r="E35" s="137">
        <f>VLOOKUP($B35,Prioritisation!$B$4:$O$41,9,FALSE)</f>
        <v>3.6999999999999997</v>
      </c>
      <c r="F35" s="138">
        <f>VLOOKUP($B35,Prioritisation!$B$4:$O$41,14,FALSE)</f>
        <v>3.05</v>
      </c>
      <c r="G35" s="138">
        <f>VLOOKUP($B35,Prioritisation!$B$4:$P$41,15,FALSE)</f>
        <v>1.7</v>
      </c>
      <c r="H35" s="139" t="str">
        <f t="shared" si="0"/>
        <v>CP</v>
      </c>
      <c r="I35" s="149">
        <f>COUNTIF(Projects!$D$4:$D$139,B35)</f>
        <v>3</v>
      </c>
      <c r="J35" s="150">
        <f>SUMIF(Projects!$D$4:$D$139,B35,Projects!$J$4:$J$139)/1000</f>
        <v>10.7</v>
      </c>
      <c r="K35" s="148">
        <f t="shared" si="1"/>
        <v>10.164999999999999</v>
      </c>
      <c r="L35" s="108">
        <f t="shared" si="2"/>
        <v>0.5</v>
      </c>
      <c r="M35" s="107">
        <f t="shared" si="3"/>
        <v>0</v>
      </c>
      <c r="N35" s="107">
        <f t="shared" si="4"/>
        <v>0.53500000000000003</v>
      </c>
      <c r="O35" s="107">
        <f t="shared" si="5"/>
        <v>4.8149999999999995</v>
      </c>
      <c r="P35" s="107">
        <f t="shared" si="6"/>
        <v>4.8149999999999995</v>
      </c>
      <c r="Q35" s="107">
        <f t="shared" si="7"/>
        <v>0</v>
      </c>
      <c r="R35" s="107">
        <f t="shared" si="8"/>
        <v>0</v>
      </c>
      <c r="S35" s="107">
        <f t="shared" si="9"/>
        <v>0</v>
      </c>
      <c r="T35" s="107">
        <f t="shared" si="10"/>
        <v>0</v>
      </c>
      <c r="U35" s="107">
        <f t="shared" si="11"/>
        <v>0</v>
      </c>
      <c r="V35" s="107">
        <f t="shared" si="12"/>
        <v>0</v>
      </c>
      <c r="W35" s="108">
        <f t="shared" si="13"/>
        <v>0</v>
      </c>
      <c r="X35" s="103">
        <f t="shared" si="14"/>
        <v>0.99672897196261689</v>
      </c>
      <c r="Y35" s="105">
        <v>4.6728971962616828E-2</v>
      </c>
      <c r="Z35" s="105"/>
      <c r="AA35" s="105">
        <v>0.05</v>
      </c>
      <c r="AB35" s="105">
        <v>0.45</v>
      </c>
      <c r="AC35" s="105">
        <v>0.45</v>
      </c>
      <c r="AD35" s="105"/>
      <c r="AE35" s="105"/>
      <c r="AF35" s="105"/>
      <c r="AG35" s="105"/>
      <c r="AH35" s="105"/>
      <c r="AI35" s="105"/>
      <c r="AJ35" s="105"/>
      <c r="AK35" s="106"/>
    </row>
    <row r="36" spans="1:37" x14ac:dyDescent="0.35">
      <c r="A36" s="146">
        <v>35</v>
      </c>
      <c r="B36" s="152" t="s">
        <v>450</v>
      </c>
      <c r="C36" s="152" t="s">
        <v>134</v>
      </c>
      <c r="D36" s="178">
        <v>5</v>
      </c>
      <c r="E36" s="137">
        <f>VLOOKUP($B36,Prioritisation!$B$4:$O$41,9,FALSE)</f>
        <v>2.9999999999999996</v>
      </c>
      <c r="F36" s="138">
        <f>VLOOKUP($B36,Prioritisation!$B$4:$O$41,14,FALSE)</f>
        <v>2.8499999999999996</v>
      </c>
      <c r="G36" s="138">
        <f>VLOOKUP($B36,Prioritisation!$B$4:$P$41,15,FALSE)</f>
        <v>1.6799999999999997</v>
      </c>
      <c r="H36" s="139" t="str">
        <f t="shared" si="0"/>
        <v>CP</v>
      </c>
      <c r="I36" s="149">
        <f>COUNTIF(Projects!$D$4:$D$139,B36)</f>
        <v>3</v>
      </c>
      <c r="J36" s="150">
        <f>SUMIF(Projects!$D$4:$D$139,B36,Projects!$J$4:$J$139)/1000</f>
        <v>5</v>
      </c>
      <c r="K36" s="148">
        <f t="shared" si="1"/>
        <v>5</v>
      </c>
      <c r="L36" s="108">
        <f t="shared" si="2"/>
        <v>0</v>
      </c>
      <c r="M36" s="107">
        <f t="shared" si="3"/>
        <v>1.6</v>
      </c>
      <c r="N36" s="107">
        <f t="shared" si="4"/>
        <v>3.3999999999999995</v>
      </c>
      <c r="O36" s="107">
        <f t="shared" si="5"/>
        <v>0</v>
      </c>
      <c r="P36" s="107">
        <f t="shared" si="6"/>
        <v>0</v>
      </c>
      <c r="Q36" s="107">
        <f t="shared" si="7"/>
        <v>0</v>
      </c>
      <c r="R36" s="107">
        <f t="shared" si="8"/>
        <v>0</v>
      </c>
      <c r="S36" s="107">
        <f t="shared" si="9"/>
        <v>0</v>
      </c>
      <c r="T36" s="107">
        <f t="shared" si="10"/>
        <v>0</v>
      </c>
      <c r="U36" s="107">
        <f t="shared" si="11"/>
        <v>0</v>
      </c>
      <c r="V36" s="107">
        <f t="shared" si="12"/>
        <v>0</v>
      </c>
      <c r="W36" s="108">
        <f t="shared" si="13"/>
        <v>0</v>
      </c>
      <c r="X36" s="103">
        <f t="shared" si="14"/>
        <v>1</v>
      </c>
      <c r="Y36" s="105"/>
      <c r="Z36" s="105">
        <v>0.32</v>
      </c>
      <c r="AA36" s="105">
        <v>0.67999999999999994</v>
      </c>
      <c r="AB36" s="105"/>
      <c r="AC36" s="105"/>
      <c r="AD36" s="105"/>
      <c r="AE36" s="105"/>
      <c r="AF36" s="105"/>
      <c r="AG36" s="105"/>
      <c r="AH36" s="105"/>
      <c r="AI36" s="105"/>
      <c r="AJ36" s="105"/>
      <c r="AK36" s="106"/>
    </row>
    <row r="37" spans="1:37" x14ac:dyDescent="0.35">
      <c r="A37" s="146">
        <v>12</v>
      </c>
      <c r="B37" s="152" t="s">
        <v>458</v>
      </c>
      <c r="C37" s="152" t="s">
        <v>130</v>
      </c>
      <c r="D37" s="178">
        <v>5</v>
      </c>
      <c r="E37" s="137">
        <f>VLOOKUP($B37,Prioritisation!$B$4:$O$41,9,FALSE)</f>
        <v>3.75</v>
      </c>
      <c r="F37" s="138">
        <f>VLOOKUP($B37,Prioritisation!$B$4:$O$41,14,FALSE)</f>
        <v>2.95</v>
      </c>
      <c r="G37" s="138">
        <f>VLOOKUP($B37,Prioritisation!$B$4:$P$41,15,FALSE)</f>
        <v>1.6100000000000003</v>
      </c>
      <c r="H37" s="139" t="str">
        <f t="shared" si="0"/>
        <v>CP</v>
      </c>
      <c r="I37" s="149">
        <f>COUNTIF(Projects!$D$4:$D$139,B37)</f>
        <v>1</v>
      </c>
      <c r="J37" s="150">
        <f>SUMIF(Projects!$D$4:$D$139,B37,Projects!$J$4:$J$139)/1000</f>
        <v>5</v>
      </c>
      <c r="K37" s="148">
        <f t="shared" si="1"/>
        <v>5</v>
      </c>
      <c r="L37" s="108">
        <f t="shared" si="2"/>
        <v>0</v>
      </c>
      <c r="M37" s="107">
        <f t="shared" si="3"/>
        <v>0</v>
      </c>
      <c r="N37" s="107">
        <f t="shared" si="4"/>
        <v>2.1</v>
      </c>
      <c r="O37" s="107">
        <f t="shared" si="5"/>
        <v>2.1</v>
      </c>
      <c r="P37" s="107">
        <f t="shared" si="6"/>
        <v>0.8</v>
      </c>
      <c r="Q37" s="107">
        <f t="shared" si="7"/>
        <v>0</v>
      </c>
      <c r="R37" s="107">
        <f t="shared" si="8"/>
        <v>0</v>
      </c>
      <c r="S37" s="107">
        <f t="shared" si="9"/>
        <v>0</v>
      </c>
      <c r="T37" s="107">
        <f t="shared" si="10"/>
        <v>0</v>
      </c>
      <c r="U37" s="107">
        <f t="shared" si="11"/>
        <v>0</v>
      </c>
      <c r="V37" s="107">
        <f t="shared" si="12"/>
        <v>0</v>
      </c>
      <c r="W37" s="108">
        <f t="shared" si="13"/>
        <v>0</v>
      </c>
      <c r="X37" s="103">
        <f t="shared" si="14"/>
        <v>1</v>
      </c>
      <c r="Y37" s="105"/>
      <c r="Z37" s="105"/>
      <c r="AA37" s="105">
        <v>0.42000000000000004</v>
      </c>
      <c r="AB37" s="105">
        <v>0.42000000000000004</v>
      </c>
      <c r="AC37" s="105">
        <v>0.16</v>
      </c>
      <c r="AD37" s="105"/>
      <c r="AE37" s="105"/>
      <c r="AF37" s="105"/>
      <c r="AG37" s="105"/>
      <c r="AH37" s="105"/>
      <c r="AI37" s="105"/>
      <c r="AJ37" s="105"/>
      <c r="AK37" s="106"/>
    </row>
    <row r="38" spans="1:37" x14ac:dyDescent="0.35">
      <c r="A38" s="146">
        <v>36</v>
      </c>
      <c r="B38" s="152" t="s">
        <v>453</v>
      </c>
      <c r="C38" s="152" t="s">
        <v>257</v>
      </c>
      <c r="D38" s="178">
        <v>5.3</v>
      </c>
      <c r="E38" s="137">
        <f>VLOOKUP($B38,Prioritisation!$B$4:$O$41,9,FALSE)</f>
        <v>2.6999999999999997</v>
      </c>
      <c r="F38" s="138">
        <f>VLOOKUP($B38,Prioritisation!$B$4:$O$41,14,FALSE)</f>
        <v>2.75</v>
      </c>
      <c r="G38" s="138">
        <f>VLOOKUP($B38,Prioritisation!$B$4:$P$41,15,FALSE)</f>
        <v>1.6600000000000001</v>
      </c>
      <c r="H38" s="139" t="str">
        <f t="shared" si="0"/>
        <v/>
      </c>
      <c r="I38" s="149">
        <f>COUNTIF(Projects!$D$4:$D$139,B38)</f>
        <v>2</v>
      </c>
      <c r="J38" s="150">
        <f>SUMIF(Projects!$D$4:$D$139,B38,Projects!$J$4:$J$139)/1000</f>
        <v>5.15</v>
      </c>
      <c r="K38" s="148">
        <f t="shared" si="1"/>
        <v>5.3000000000000007</v>
      </c>
      <c r="L38" s="108">
        <f t="shared" si="2"/>
        <v>0</v>
      </c>
      <c r="M38" s="107">
        <f t="shared" si="3"/>
        <v>0.26500000000000001</v>
      </c>
      <c r="N38" s="107">
        <f t="shared" si="4"/>
        <v>0.26500000000000001</v>
      </c>
      <c r="O38" s="107">
        <f t="shared" si="5"/>
        <v>0.53</v>
      </c>
      <c r="P38" s="107">
        <f t="shared" si="6"/>
        <v>2.12</v>
      </c>
      <c r="Q38" s="107">
        <f t="shared" si="7"/>
        <v>0</v>
      </c>
      <c r="R38" s="107">
        <f t="shared" si="8"/>
        <v>1.06</v>
      </c>
      <c r="S38" s="107">
        <f t="shared" si="9"/>
        <v>1.06</v>
      </c>
      <c r="T38" s="107">
        <f t="shared" si="10"/>
        <v>0</v>
      </c>
      <c r="U38" s="107">
        <f t="shared" si="11"/>
        <v>0</v>
      </c>
      <c r="V38" s="107">
        <f t="shared" si="12"/>
        <v>0</v>
      </c>
      <c r="W38" s="108">
        <f t="shared" si="13"/>
        <v>0</v>
      </c>
      <c r="X38" s="103">
        <f t="shared" si="14"/>
        <v>1</v>
      </c>
      <c r="Y38" s="105"/>
      <c r="Z38" s="105">
        <v>0.05</v>
      </c>
      <c r="AA38" s="105">
        <v>0.05</v>
      </c>
      <c r="AB38" s="105">
        <v>0.1</v>
      </c>
      <c r="AC38" s="105">
        <v>0.4</v>
      </c>
      <c r="AD38" s="105"/>
      <c r="AE38" s="105">
        <v>0.2</v>
      </c>
      <c r="AF38" s="105">
        <v>0.2</v>
      </c>
      <c r="AG38" s="105"/>
      <c r="AH38" s="105"/>
      <c r="AI38" s="105"/>
      <c r="AJ38" s="105"/>
      <c r="AK38" s="106"/>
    </row>
    <row r="39" spans="1:37" x14ac:dyDescent="0.35">
      <c r="A39" s="146">
        <v>13</v>
      </c>
      <c r="B39" s="152" t="s">
        <v>433</v>
      </c>
      <c r="C39" s="152" t="s">
        <v>257</v>
      </c>
      <c r="D39" s="178">
        <v>3.2</v>
      </c>
      <c r="E39" s="137">
        <f>VLOOKUP($B39,Prioritisation!$B$4:$O$41,9,FALSE)</f>
        <v>2.6999999999999997</v>
      </c>
      <c r="F39" s="138">
        <f>VLOOKUP($B39,Prioritisation!$B$4:$O$41,14,FALSE)</f>
        <v>2.5</v>
      </c>
      <c r="G39" s="138">
        <f>VLOOKUP($B39,Prioritisation!$B$4:$P$41,15,FALSE)</f>
        <v>1.46</v>
      </c>
      <c r="H39" s="139" t="str">
        <f t="shared" si="0"/>
        <v/>
      </c>
      <c r="I39" s="149">
        <f>COUNTIF(Projects!$D$4:$D$139,B39)</f>
        <v>2</v>
      </c>
      <c r="J39" s="150">
        <f>SUMIF(Projects!$D$4:$D$139,B39,Projects!$J$4:$J$139)/1000</f>
        <v>3.17</v>
      </c>
      <c r="K39" s="148">
        <f t="shared" si="1"/>
        <v>3.2</v>
      </c>
      <c r="L39" s="108">
        <f t="shared" si="2"/>
        <v>0</v>
      </c>
      <c r="M39" s="107">
        <f t="shared" si="3"/>
        <v>0.97917981072555205</v>
      </c>
      <c r="N39" s="107">
        <f t="shared" si="4"/>
        <v>0.20189274447949532</v>
      </c>
      <c r="O39" s="107">
        <f t="shared" si="5"/>
        <v>0</v>
      </c>
      <c r="P39" s="107">
        <f t="shared" si="6"/>
        <v>0</v>
      </c>
      <c r="Q39" s="107">
        <f t="shared" si="7"/>
        <v>0</v>
      </c>
      <c r="R39" s="107">
        <f t="shared" si="8"/>
        <v>1.0094637223974763</v>
      </c>
      <c r="S39" s="107">
        <f t="shared" si="9"/>
        <v>1.0094637223974763</v>
      </c>
      <c r="T39" s="107">
        <f t="shared" si="10"/>
        <v>0</v>
      </c>
      <c r="U39" s="107">
        <f t="shared" si="11"/>
        <v>0</v>
      </c>
      <c r="V39" s="107">
        <f t="shared" si="12"/>
        <v>0</v>
      </c>
      <c r="W39" s="108">
        <f t="shared" si="13"/>
        <v>0</v>
      </c>
      <c r="X39" s="103">
        <f t="shared" si="14"/>
        <v>1</v>
      </c>
      <c r="Y39" s="105"/>
      <c r="Z39" s="105">
        <v>0.305993690851735</v>
      </c>
      <c r="AA39" s="105">
        <v>6.3091482649842281E-2</v>
      </c>
      <c r="AB39" s="105"/>
      <c r="AC39" s="105"/>
      <c r="AD39" s="105"/>
      <c r="AE39" s="105">
        <v>0.31545741324921134</v>
      </c>
      <c r="AF39" s="105">
        <v>0.31545741324921134</v>
      </c>
      <c r="AG39" s="105"/>
      <c r="AH39" s="105"/>
      <c r="AI39" s="105"/>
      <c r="AJ39" s="105"/>
      <c r="AK39" s="106"/>
    </row>
    <row r="40" spans="1:37" x14ac:dyDescent="0.35">
      <c r="A40" s="146">
        <v>10</v>
      </c>
      <c r="B40" s="152" t="s">
        <v>429</v>
      </c>
      <c r="C40" s="152" t="s">
        <v>477</v>
      </c>
      <c r="D40" s="178">
        <v>1.5</v>
      </c>
      <c r="E40" s="137">
        <f>VLOOKUP($B40,Prioritisation!$B$4:$O$41,9,FALSE)</f>
        <v>2.3499999999999996</v>
      </c>
      <c r="F40" s="138">
        <f>VLOOKUP($B40,Prioritisation!$B$4:$O$41,14,FALSE)</f>
        <v>2.4000000000000004</v>
      </c>
      <c r="G40" s="138">
        <f>VLOOKUP($B40,Prioritisation!$B$4:$P$41,15,FALSE)</f>
        <v>1.4500000000000004</v>
      </c>
      <c r="H40" s="139" t="str">
        <f t="shared" si="0"/>
        <v/>
      </c>
      <c r="I40" s="149">
        <f>COUNTIF(Projects!$D$4:$D$139,B40)</f>
        <v>5</v>
      </c>
      <c r="J40" s="150">
        <f>SUMIF(Projects!$D$4:$D$139,B40,Projects!$J$4:$J$139)/1000</f>
        <v>1.5</v>
      </c>
      <c r="K40" s="148">
        <f t="shared" si="1"/>
        <v>1.5</v>
      </c>
      <c r="L40" s="108">
        <f t="shared" si="2"/>
        <v>0</v>
      </c>
      <c r="M40" s="107">
        <f t="shared" si="3"/>
        <v>0.3</v>
      </c>
      <c r="N40" s="107">
        <f t="shared" si="4"/>
        <v>0.6</v>
      </c>
      <c r="O40" s="107">
        <f t="shared" si="5"/>
        <v>0.6</v>
      </c>
      <c r="P40" s="107">
        <f t="shared" si="6"/>
        <v>0</v>
      </c>
      <c r="Q40" s="107">
        <f t="shared" si="7"/>
        <v>0</v>
      </c>
      <c r="R40" s="107">
        <f t="shared" si="8"/>
        <v>0</v>
      </c>
      <c r="S40" s="107">
        <f t="shared" si="9"/>
        <v>0</v>
      </c>
      <c r="T40" s="107">
        <f t="shared" si="10"/>
        <v>0</v>
      </c>
      <c r="U40" s="107">
        <f t="shared" si="11"/>
        <v>0</v>
      </c>
      <c r="V40" s="107">
        <f t="shared" si="12"/>
        <v>0</v>
      </c>
      <c r="W40" s="108">
        <f t="shared" si="13"/>
        <v>0</v>
      </c>
      <c r="X40" s="103">
        <f t="shared" si="14"/>
        <v>1</v>
      </c>
      <c r="Y40" s="105"/>
      <c r="Z40" s="105">
        <v>0.19999999999999998</v>
      </c>
      <c r="AA40" s="105">
        <v>0.39999999999999997</v>
      </c>
      <c r="AB40" s="105">
        <v>0.39999999999999997</v>
      </c>
      <c r="AC40" s="105"/>
      <c r="AD40" s="105"/>
      <c r="AE40" s="105"/>
      <c r="AF40" s="105"/>
      <c r="AG40" s="105"/>
      <c r="AH40" s="105"/>
      <c r="AI40" s="105"/>
      <c r="AJ40" s="105"/>
      <c r="AK40" s="106"/>
    </row>
    <row r="41" spans="1:37" x14ac:dyDescent="0.35">
      <c r="A41" s="146">
        <v>26</v>
      </c>
      <c r="B41" s="152" t="s">
        <v>443</v>
      </c>
      <c r="C41" s="152" t="s">
        <v>134</v>
      </c>
      <c r="D41" s="178">
        <v>5.4</v>
      </c>
      <c r="E41" s="137">
        <f>VLOOKUP($B41,Prioritisation!$B$4:$O$41,9,FALSE)</f>
        <v>2.9999999999999996</v>
      </c>
      <c r="F41" s="138">
        <f>VLOOKUP($B41,Prioritisation!$B$4:$O$41,14,FALSE)</f>
        <v>2.4000000000000004</v>
      </c>
      <c r="G41" s="138">
        <f>VLOOKUP($B41,Prioritisation!$B$4:$P$41,15,FALSE)</f>
        <v>1.3200000000000003</v>
      </c>
      <c r="H41" s="139" t="str">
        <f t="shared" si="0"/>
        <v/>
      </c>
      <c r="I41" s="149">
        <f>COUNTIF(Projects!$D$4:$D$139,B41)</f>
        <v>5</v>
      </c>
      <c r="J41" s="150">
        <f>SUMIF(Projects!$D$4:$D$139,B41,Projects!$J$4:$J$139)/1000</f>
        <v>5.4119999999999999</v>
      </c>
      <c r="K41" s="148">
        <f t="shared" si="1"/>
        <v>5.4</v>
      </c>
      <c r="L41" s="108">
        <f t="shared" si="2"/>
        <v>0</v>
      </c>
      <c r="M41" s="107">
        <f t="shared" si="3"/>
        <v>1.89</v>
      </c>
      <c r="N41" s="107">
        <f t="shared" si="4"/>
        <v>0.54</v>
      </c>
      <c r="O41" s="107">
        <f t="shared" si="5"/>
        <v>2.16</v>
      </c>
      <c r="P41" s="107">
        <f t="shared" si="6"/>
        <v>0.81</v>
      </c>
      <c r="Q41" s="107">
        <f t="shared" si="7"/>
        <v>0</v>
      </c>
      <c r="R41" s="107">
        <f t="shared" si="8"/>
        <v>0</v>
      </c>
      <c r="S41" s="107">
        <f t="shared" si="9"/>
        <v>0</v>
      </c>
      <c r="T41" s="107">
        <f t="shared" si="10"/>
        <v>0</v>
      </c>
      <c r="U41" s="107">
        <f t="shared" si="11"/>
        <v>0</v>
      </c>
      <c r="V41" s="107">
        <f t="shared" si="12"/>
        <v>0</v>
      </c>
      <c r="W41" s="108">
        <f t="shared" si="13"/>
        <v>0</v>
      </c>
      <c r="X41" s="103">
        <f t="shared" si="14"/>
        <v>1</v>
      </c>
      <c r="Y41" s="105"/>
      <c r="Z41" s="105">
        <v>0.35</v>
      </c>
      <c r="AA41" s="105">
        <v>0.1</v>
      </c>
      <c r="AB41" s="105">
        <v>0.4</v>
      </c>
      <c r="AC41" s="105">
        <v>0.15</v>
      </c>
      <c r="AD41" s="105"/>
      <c r="AE41" s="105"/>
      <c r="AF41" s="105"/>
      <c r="AG41" s="105"/>
      <c r="AH41" s="105"/>
      <c r="AI41" s="105"/>
      <c r="AJ41" s="105"/>
      <c r="AK41" s="106"/>
    </row>
    <row r="42" spans="1:37" ht="15" thickBot="1" x14ac:dyDescent="0.4">
      <c r="A42" s="147">
        <v>34</v>
      </c>
      <c r="B42" s="154" t="s">
        <v>561</v>
      </c>
      <c r="C42" s="154" t="s">
        <v>132</v>
      </c>
      <c r="D42" s="179">
        <v>11.7</v>
      </c>
      <c r="E42" s="140">
        <f>VLOOKUP($B42,Prioritisation!$B$4:$O$41,9,FALSE)</f>
        <v>4.05</v>
      </c>
      <c r="F42" s="141">
        <f>VLOOKUP($B42,Prioritisation!$B$4:$O$41,14,FALSE)</f>
        <v>2.6</v>
      </c>
      <c r="G42" s="138">
        <f>VLOOKUP($B42,Prioritisation!$B$4:$P$41,15,FALSE)</f>
        <v>1.27</v>
      </c>
      <c r="H42" s="142" t="str">
        <f t="shared" si="0"/>
        <v/>
      </c>
      <c r="I42" s="183">
        <f>COUNTIF(Projects!$D$4:$D$139,B42)</f>
        <v>1</v>
      </c>
      <c r="J42" s="151">
        <f>SUMIF(Projects!$D$4:$D$139,B42,Projects!$J$4:$J$139)/1000</f>
        <v>10</v>
      </c>
      <c r="K42" s="148">
        <f t="shared" si="1"/>
        <v>7.02</v>
      </c>
      <c r="L42" s="108">
        <f t="shared" si="2"/>
        <v>0</v>
      </c>
      <c r="M42" s="107">
        <f t="shared" si="3"/>
        <v>0</v>
      </c>
      <c r="N42" s="107">
        <f t="shared" si="4"/>
        <v>0</v>
      </c>
      <c r="O42" s="107">
        <f t="shared" si="5"/>
        <v>0</v>
      </c>
      <c r="P42" s="107">
        <f t="shared" si="6"/>
        <v>0</v>
      </c>
      <c r="Q42" s="107">
        <f t="shared" si="7"/>
        <v>0</v>
      </c>
      <c r="R42" s="107">
        <f t="shared" si="8"/>
        <v>0</v>
      </c>
      <c r="S42" s="107">
        <f t="shared" si="9"/>
        <v>0</v>
      </c>
      <c r="T42" s="107">
        <f t="shared" si="10"/>
        <v>2.34</v>
      </c>
      <c r="U42" s="107">
        <f t="shared" si="11"/>
        <v>2.34</v>
      </c>
      <c r="V42" s="107">
        <f t="shared" si="12"/>
        <v>2.34</v>
      </c>
      <c r="W42" s="108">
        <f t="shared" si="13"/>
        <v>4.68</v>
      </c>
      <c r="X42" s="103">
        <f t="shared" si="14"/>
        <v>1</v>
      </c>
      <c r="Y42" s="105"/>
      <c r="Z42" s="105"/>
      <c r="AA42" s="105"/>
      <c r="AB42" s="105"/>
      <c r="AC42" s="105"/>
      <c r="AD42" s="105"/>
      <c r="AE42" s="105"/>
      <c r="AF42" s="105"/>
      <c r="AG42" s="105">
        <v>0.2</v>
      </c>
      <c r="AH42" s="105">
        <v>0.2</v>
      </c>
      <c r="AI42" s="105">
        <v>0.2</v>
      </c>
      <c r="AJ42" s="105">
        <v>0.4</v>
      </c>
      <c r="AK42" s="106"/>
    </row>
    <row r="43" spans="1:37" x14ac:dyDescent="0.35">
      <c r="J43" s="113"/>
      <c r="K43" s="113"/>
      <c r="X43" s="104"/>
    </row>
    <row r="44" spans="1:37" x14ac:dyDescent="0.35">
      <c r="D44" s="160">
        <f>SUM(D5:D43)</f>
        <v>687.29999999999984</v>
      </c>
      <c r="I44" s="5">
        <f>SUM(I5:I42)</f>
        <v>135</v>
      </c>
      <c r="J44" s="116">
        <f>SUM(J5:J42)</f>
        <v>685.36960000000022</v>
      </c>
      <c r="K44" s="159">
        <f>SUM(K5:K43)</f>
        <v>617.3115437821308</v>
      </c>
      <c r="L44" s="95">
        <f t="shared" ref="L44:W44" si="15">SUM(L5:L42)</f>
        <v>11.991662748670453</v>
      </c>
      <c r="M44" s="159">
        <f t="shared" si="15"/>
        <v>47.53415683973185</v>
      </c>
      <c r="N44" s="159">
        <f t="shared" si="15"/>
        <v>67.781997096837642</v>
      </c>
      <c r="O44" s="159">
        <f t="shared" si="15"/>
        <v>90.023820613117422</v>
      </c>
      <c r="P44" s="159">
        <f t="shared" si="15"/>
        <v>82.812453486002639</v>
      </c>
      <c r="Q44" s="159">
        <f t="shared" si="15"/>
        <v>67.013183844264546</v>
      </c>
      <c r="R44" s="159">
        <f t="shared" si="15"/>
        <v>46.602647566662014</v>
      </c>
      <c r="S44" s="159">
        <f t="shared" si="15"/>
        <v>53.411374028956203</v>
      </c>
      <c r="T44" s="159">
        <f t="shared" si="15"/>
        <v>61.631910306558723</v>
      </c>
      <c r="U44" s="159">
        <f t="shared" si="15"/>
        <v>60.35499999999999</v>
      </c>
      <c r="V44" s="159">
        <f t="shared" si="15"/>
        <v>40.144999999999996</v>
      </c>
      <c r="W44" s="95">
        <f t="shared" si="15"/>
        <v>58.644999999999996</v>
      </c>
      <c r="X44" s="104"/>
    </row>
    <row r="50" spans="13:13" x14ac:dyDescent="0.35"/>
  </sheetData>
  <autoFilter ref="Y4:AJ42" xr:uid="{A1D98070-5F78-4CF5-8F7E-431B3C1F4618}"/>
  <sortState xmlns:xlrd2="http://schemas.microsoft.com/office/spreadsheetml/2017/richdata2" ref="A5:AK42">
    <sortCondition descending="1" ref="H5:H42"/>
    <sortCondition descending="1" ref="G5:G42"/>
  </sortState>
  <mergeCells count="5">
    <mergeCell ref="Y2:AJ2"/>
    <mergeCell ref="E3:H3"/>
    <mergeCell ref="J3:J4"/>
    <mergeCell ref="I3:I4"/>
    <mergeCell ref="C2:W2"/>
  </mergeCells>
  <phoneticPr fontId="6" type="noConversion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BFA017-E30A-4FB5-8760-6696F0DD679F}">
          <x14:formula1>
            <xm:f>Codes!$A$2:$A$14</xm:f>
          </x14:formula1>
          <xm:sqref>C5:C42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062C-A012-475B-967D-CB42B487E64A}">
  <dimension ref="A1:CH142"/>
  <sheetViews>
    <sheetView zoomScale="85" zoomScaleNormal="85" workbookViewId="0">
      <pane ySplit="3" topLeftCell="A4" activePane="bottomLeft" state="frozen"/>
      <selection pane="bottomLeft" activeCell="S3" sqref="S3"/>
    </sheetView>
  </sheetViews>
  <sheetFormatPr defaultColWidth="8.7265625" defaultRowHeight="14.5" x14ac:dyDescent="0.35"/>
  <cols>
    <col min="1" max="1" width="4.6328125" style="20" customWidth="1"/>
    <col min="2" max="2" width="9.08984375" style="20" customWidth="1"/>
    <col min="3" max="3" width="7" style="21" customWidth="1"/>
    <col min="4" max="4" width="26.26953125" style="166" customWidth="1"/>
    <col min="5" max="5" width="45.6328125" style="20" customWidth="1"/>
    <col min="6" max="6" width="30.36328125" style="166" customWidth="1"/>
    <col min="7" max="7" width="9.54296875" style="20" customWidth="1"/>
    <col min="8" max="8" width="6.26953125" style="21" customWidth="1"/>
    <col min="9" max="9" width="11.7265625" style="20" customWidth="1"/>
    <col min="10" max="10" width="9.453125" style="20" customWidth="1"/>
    <col min="11" max="11" width="8.54296875" style="20" customWidth="1"/>
    <col min="12" max="12" width="5.81640625" style="64" customWidth="1"/>
    <col min="13" max="15" width="5.81640625" style="21" customWidth="1"/>
    <col min="16" max="18" width="4.453125" style="21" customWidth="1"/>
    <col min="19" max="19" width="4.54296875" style="21" customWidth="1"/>
    <col min="20" max="28" width="6.1796875" style="21" customWidth="1"/>
    <col min="29" max="29" width="5.26953125" style="21" customWidth="1"/>
    <col min="30" max="30" width="38.7265625" style="34" customWidth="1"/>
    <col min="31" max="86" width="8.7265625" style="24"/>
    <col min="87" max="16384" width="8.7265625" style="20"/>
  </cols>
  <sheetData>
    <row r="1" spans="1:86" ht="39" customHeight="1" x14ac:dyDescent="0.35">
      <c r="B1" s="194" t="s">
        <v>415</v>
      </c>
      <c r="C1" s="194"/>
      <c r="D1" s="194"/>
      <c r="E1" s="194"/>
      <c r="F1" s="194"/>
      <c r="G1" s="194"/>
      <c r="H1" s="194"/>
      <c r="I1" s="194"/>
      <c r="J1" s="194"/>
      <c r="K1" s="194"/>
      <c r="L1" s="200" t="s">
        <v>488</v>
      </c>
      <c r="M1" s="201"/>
      <c r="N1" s="202"/>
      <c r="O1" s="203"/>
      <c r="P1" s="210" t="s">
        <v>496</v>
      </c>
      <c r="Q1" s="202"/>
      <c r="R1" s="203"/>
    </row>
    <row r="2" spans="1:86" ht="26.5" customHeight="1" thickBot="1" x14ac:dyDescent="0.4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211" t="s">
        <v>484</v>
      </c>
      <c r="M2" s="211" t="s">
        <v>287</v>
      </c>
      <c r="N2" s="198" t="s">
        <v>486</v>
      </c>
      <c r="O2" s="196" t="s">
        <v>485</v>
      </c>
      <c r="P2" s="204" t="s">
        <v>489</v>
      </c>
      <c r="Q2" s="206" t="s">
        <v>490</v>
      </c>
      <c r="R2" s="208" t="s">
        <v>491</v>
      </c>
      <c r="S2" s="195" t="s">
        <v>16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86" s="4" customFormat="1" ht="30" customHeight="1" thickBot="1" x14ac:dyDescent="0.4">
      <c r="A3" s="73" t="s">
        <v>388</v>
      </c>
      <c r="B3" s="73" t="s">
        <v>2</v>
      </c>
      <c r="C3" s="74" t="s">
        <v>18</v>
      </c>
      <c r="D3" s="164" t="s">
        <v>284</v>
      </c>
      <c r="E3" s="76" t="s">
        <v>387</v>
      </c>
      <c r="F3" s="167" t="s">
        <v>73</v>
      </c>
      <c r="G3" s="72" t="s">
        <v>74</v>
      </c>
      <c r="H3" s="72" t="s">
        <v>17</v>
      </c>
      <c r="I3" s="72" t="s">
        <v>580</v>
      </c>
      <c r="J3" s="26" t="s">
        <v>497</v>
      </c>
      <c r="K3" s="26" t="s">
        <v>487</v>
      </c>
      <c r="L3" s="212"/>
      <c r="M3" s="212"/>
      <c r="N3" s="199"/>
      <c r="O3" s="197"/>
      <c r="P3" s="205"/>
      <c r="Q3" s="207"/>
      <c r="R3" s="209"/>
      <c r="S3" s="27" t="s">
        <v>348</v>
      </c>
      <c r="T3" s="27" t="s">
        <v>349</v>
      </c>
      <c r="U3" s="27" t="s">
        <v>350</v>
      </c>
      <c r="V3" s="27" t="s">
        <v>351</v>
      </c>
      <c r="W3" s="27" t="s">
        <v>352</v>
      </c>
      <c r="X3" s="27" t="s">
        <v>358</v>
      </c>
      <c r="Y3" s="27" t="s">
        <v>353</v>
      </c>
      <c r="Z3" s="27" t="s">
        <v>354</v>
      </c>
      <c r="AA3" s="27" t="s">
        <v>355</v>
      </c>
      <c r="AB3" s="27" t="s">
        <v>356</v>
      </c>
      <c r="AC3" s="27" t="s">
        <v>357</v>
      </c>
      <c r="AD3" s="25" t="s">
        <v>4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</row>
    <row r="4" spans="1:86" ht="15.65" customHeight="1" x14ac:dyDescent="0.35">
      <c r="A4" s="172">
        <v>1</v>
      </c>
      <c r="B4" s="71" t="s">
        <v>129</v>
      </c>
      <c r="C4" s="41" t="s">
        <v>44</v>
      </c>
      <c r="D4" s="165" t="s">
        <v>440</v>
      </c>
      <c r="E4" s="81" t="s">
        <v>537</v>
      </c>
      <c r="F4" s="168" t="s">
        <v>164</v>
      </c>
      <c r="G4" s="43" t="s">
        <v>76</v>
      </c>
      <c r="H4" s="45"/>
      <c r="I4" s="43" t="s">
        <v>0</v>
      </c>
      <c r="J4" s="97">
        <v>10900</v>
      </c>
      <c r="K4" s="43"/>
      <c r="L4" s="79"/>
      <c r="M4" s="43"/>
      <c r="N4" s="84"/>
      <c r="O4" s="85"/>
      <c r="P4" s="79"/>
      <c r="Q4" s="45" t="s">
        <v>14</v>
      </c>
      <c r="R4" s="80" t="s">
        <v>14</v>
      </c>
      <c r="S4" s="58"/>
      <c r="T4" s="58"/>
      <c r="U4" s="58"/>
      <c r="V4" s="58"/>
      <c r="W4" s="58"/>
      <c r="X4" s="60"/>
      <c r="Y4" s="60"/>
      <c r="Z4" s="60"/>
      <c r="AA4" s="58" t="s">
        <v>14</v>
      </c>
      <c r="AB4" s="58" t="s">
        <v>14</v>
      </c>
      <c r="AC4" s="58"/>
      <c r="AD4" s="35" t="s">
        <v>163</v>
      </c>
    </row>
    <row r="5" spans="1:86" ht="15.65" customHeight="1" x14ac:dyDescent="0.35">
      <c r="A5" s="172">
        <v>2</v>
      </c>
      <c r="B5" s="71" t="s">
        <v>129</v>
      </c>
      <c r="C5" s="41" t="s">
        <v>44</v>
      </c>
      <c r="D5" s="165" t="s">
        <v>440</v>
      </c>
      <c r="E5" s="81" t="s">
        <v>543</v>
      </c>
      <c r="F5" s="168" t="s">
        <v>168</v>
      </c>
      <c r="G5" s="43" t="s">
        <v>76</v>
      </c>
      <c r="H5" s="45"/>
      <c r="I5" s="43" t="s">
        <v>0</v>
      </c>
      <c r="J5" s="97">
        <v>5600</v>
      </c>
      <c r="K5" s="43"/>
      <c r="L5" s="79"/>
      <c r="M5" s="43"/>
      <c r="N5" s="45"/>
      <c r="O5" s="80"/>
      <c r="P5" s="79"/>
      <c r="Q5" s="45" t="s">
        <v>14</v>
      </c>
      <c r="R5" s="80" t="s">
        <v>14</v>
      </c>
      <c r="S5" s="58"/>
      <c r="T5" s="58"/>
      <c r="U5" s="58" t="s">
        <v>14</v>
      </c>
      <c r="V5" s="58" t="s">
        <v>14</v>
      </c>
      <c r="W5" s="58"/>
      <c r="X5" s="58"/>
      <c r="Y5" s="58"/>
      <c r="Z5" s="58"/>
      <c r="AA5" s="58"/>
      <c r="AB5" s="58"/>
      <c r="AC5" s="58"/>
      <c r="AD5" s="35" t="s">
        <v>178</v>
      </c>
    </row>
    <row r="6" spans="1:86" ht="15.65" customHeight="1" x14ac:dyDescent="0.35">
      <c r="A6" s="172">
        <v>3</v>
      </c>
      <c r="B6" s="71" t="s">
        <v>129</v>
      </c>
      <c r="C6" s="41" t="s">
        <v>44</v>
      </c>
      <c r="D6" s="165" t="s">
        <v>440</v>
      </c>
      <c r="E6" s="81" t="s">
        <v>542</v>
      </c>
      <c r="F6" s="168" t="s">
        <v>167</v>
      </c>
      <c r="G6" s="43" t="s">
        <v>76</v>
      </c>
      <c r="H6" s="45"/>
      <c r="I6" s="43" t="s">
        <v>0</v>
      </c>
      <c r="J6" s="97">
        <v>3700</v>
      </c>
      <c r="K6" s="43"/>
      <c r="L6" s="79"/>
      <c r="M6" s="43"/>
      <c r="N6" s="45"/>
      <c r="O6" s="80"/>
      <c r="P6" s="79"/>
      <c r="Q6" s="45" t="s">
        <v>14</v>
      </c>
      <c r="R6" s="80" t="s">
        <v>14</v>
      </c>
      <c r="S6" s="58"/>
      <c r="T6" s="58"/>
      <c r="U6" s="58" t="s">
        <v>14</v>
      </c>
      <c r="V6" s="58" t="s">
        <v>14</v>
      </c>
      <c r="W6" s="58"/>
      <c r="X6" s="58"/>
      <c r="Y6" s="58"/>
      <c r="Z6" s="58"/>
      <c r="AA6" s="58"/>
      <c r="AB6" s="58"/>
      <c r="AC6" s="58"/>
      <c r="AD6" s="35" t="s">
        <v>178</v>
      </c>
    </row>
    <row r="7" spans="1:86" ht="15.65" customHeight="1" x14ac:dyDescent="0.35">
      <c r="A7" s="172">
        <v>4</v>
      </c>
      <c r="B7" s="71" t="s">
        <v>129</v>
      </c>
      <c r="C7" s="41" t="s">
        <v>44</v>
      </c>
      <c r="D7" s="165" t="s">
        <v>440</v>
      </c>
      <c r="E7" s="81" t="s">
        <v>522</v>
      </c>
      <c r="F7" s="168" t="s">
        <v>160</v>
      </c>
      <c r="G7" s="43" t="s">
        <v>75</v>
      </c>
      <c r="H7" s="45"/>
      <c r="I7" s="43" t="s">
        <v>0</v>
      </c>
      <c r="J7" s="97">
        <v>1600</v>
      </c>
      <c r="K7" s="43"/>
      <c r="L7" s="79" t="s">
        <v>582</v>
      </c>
      <c r="M7" s="43"/>
      <c r="N7" s="45" t="s">
        <v>14</v>
      </c>
      <c r="O7" s="80"/>
      <c r="P7" s="79"/>
      <c r="Q7" s="45" t="s">
        <v>14</v>
      </c>
      <c r="R7" s="80" t="s">
        <v>14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35" t="s">
        <v>159</v>
      </c>
    </row>
    <row r="8" spans="1:86" ht="15.65" customHeight="1" x14ac:dyDescent="0.35">
      <c r="A8" s="172">
        <v>5</v>
      </c>
      <c r="B8" s="71" t="s">
        <v>129</v>
      </c>
      <c r="C8" s="41" t="s">
        <v>44</v>
      </c>
      <c r="D8" s="165" t="s">
        <v>440</v>
      </c>
      <c r="E8" s="81" t="s">
        <v>538</v>
      </c>
      <c r="F8" s="168" t="s">
        <v>165</v>
      </c>
      <c r="G8" s="43" t="s">
        <v>76</v>
      </c>
      <c r="H8" s="45"/>
      <c r="I8" s="43" t="s">
        <v>0</v>
      </c>
      <c r="J8" s="97">
        <v>11100</v>
      </c>
      <c r="K8" s="43"/>
      <c r="L8" s="79"/>
      <c r="M8" s="43"/>
      <c r="N8" s="45"/>
      <c r="O8" s="80"/>
      <c r="P8" s="79"/>
      <c r="Q8" s="45" t="s">
        <v>14</v>
      </c>
      <c r="R8" s="80" t="s">
        <v>14</v>
      </c>
      <c r="S8" s="58"/>
      <c r="T8" s="58"/>
      <c r="U8" s="58"/>
      <c r="V8" s="58"/>
      <c r="W8" s="58"/>
      <c r="X8" s="60"/>
      <c r="Y8" s="60"/>
      <c r="Z8" s="60"/>
      <c r="AA8" s="58"/>
      <c r="AB8" s="58" t="s">
        <v>14</v>
      </c>
      <c r="AC8" s="58" t="s">
        <v>14</v>
      </c>
      <c r="AD8" s="35" t="s">
        <v>170</v>
      </c>
    </row>
    <row r="9" spans="1:86" ht="15.65" customHeight="1" x14ac:dyDescent="0.35">
      <c r="A9" s="172">
        <v>6</v>
      </c>
      <c r="B9" s="71" t="s">
        <v>129</v>
      </c>
      <c r="C9" s="41" t="s">
        <v>44</v>
      </c>
      <c r="D9" s="165" t="s">
        <v>440</v>
      </c>
      <c r="E9" s="82" t="s">
        <v>541</v>
      </c>
      <c r="F9" s="168" t="s">
        <v>112</v>
      </c>
      <c r="G9" s="43" t="s">
        <v>81</v>
      </c>
      <c r="H9" s="45" t="s">
        <v>1</v>
      </c>
      <c r="I9" s="43" t="s">
        <v>0</v>
      </c>
      <c r="J9" s="97">
        <v>760</v>
      </c>
      <c r="K9" s="43" t="s">
        <v>117</v>
      </c>
      <c r="L9" s="79"/>
      <c r="M9" s="43"/>
      <c r="N9" s="45"/>
      <c r="O9" s="80"/>
      <c r="P9" s="79" t="s">
        <v>14</v>
      </c>
      <c r="Q9" s="45"/>
      <c r="R9" s="80"/>
      <c r="S9" s="58" t="s">
        <v>14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35" t="s">
        <v>166</v>
      </c>
    </row>
    <row r="10" spans="1:86" ht="15.65" customHeight="1" x14ac:dyDescent="0.35">
      <c r="A10" s="172">
        <v>7</v>
      </c>
      <c r="B10" s="71" t="s">
        <v>129</v>
      </c>
      <c r="C10" s="41" t="s">
        <v>44</v>
      </c>
      <c r="D10" s="165" t="s">
        <v>440</v>
      </c>
      <c r="E10" s="81" t="s">
        <v>540</v>
      </c>
      <c r="F10" s="168" t="s">
        <v>157</v>
      </c>
      <c r="G10" s="43" t="s">
        <v>75</v>
      </c>
      <c r="H10" s="45"/>
      <c r="I10" s="43" t="s">
        <v>0</v>
      </c>
      <c r="J10" s="97">
        <v>12900</v>
      </c>
      <c r="K10" s="43"/>
      <c r="L10" s="79"/>
      <c r="M10" s="43"/>
      <c r="N10" s="45"/>
      <c r="O10" s="80"/>
      <c r="P10" s="79"/>
      <c r="Q10" s="45" t="s">
        <v>14</v>
      </c>
      <c r="R10" s="80" t="s">
        <v>14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 t="s">
        <v>14</v>
      </c>
      <c r="AD10" s="35" t="s">
        <v>158</v>
      </c>
    </row>
    <row r="11" spans="1:86" ht="15.65" customHeight="1" x14ac:dyDescent="0.35">
      <c r="A11" s="172">
        <v>8</v>
      </c>
      <c r="B11" s="71" t="s">
        <v>129</v>
      </c>
      <c r="C11" s="41" t="s">
        <v>44</v>
      </c>
      <c r="D11" s="165" t="s">
        <v>430</v>
      </c>
      <c r="E11" s="81" t="s">
        <v>114</v>
      </c>
      <c r="F11" s="168" t="s">
        <v>173</v>
      </c>
      <c r="G11" s="43" t="s">
        <v>76</v>
      </c>
      <c r="H11" s="45"/>
      <c r="I11" s="43" t="s">
        <v>60</v>
      </c>
      <c r="J11" s="97">
        <v>1190</v>
      </c>
      <c r="K11" s="43"/>
      <c r="L11" s="79"/>
      <c r="M11" s="43"/>
      <c r="N11" s="45"/>
      <c r="O11" s="80"/>
      <c r="P11" s="79"/>
      <c r="Q11" s="45" t="s">
        <v>14</v>
      </c>
      <c r="R11" s="80" t="s">
        <v>14</v>
      </c>
      <c r="S11" s="58"/>
      <c r="T11" s="58"/>
      <c r="U11" s="58"/>
      <c r="V11" s="58" t="s">
        <v>14</v>
      </c>
      <c r="W11" s="58" t="s">
        <v>14</v>
      </c>
      <c r="X11" s="58"/>
      <c r="Y11" s="58"/>
      <c r="Z11" s="58"/>
      <c r="AA11" s="58"/>
      <c r="AB11" s="58"/>
      <c r="AC11" s="58"/>
      <c r="AD11" s="35" t="s">
        <v>172</v>
      </c>
    </row>
    <row r="12" spans="1:86" ht="15.65" customHeight="1" x14ac:dyDescent="0.35">
      <c r="A12" s="172">
        <v>9</v>
      </c>
      <c r="B12" s="71" t="s">
        <v>129</v>
      </c>
      <c r="C12" s="41" t="s">
        <v>23</v>
      </c>
      <c r="D12" s="165" t="s">
        <v>430</v>
      </c>
      <c r="E12" s="81" t="s">
        <v>546</v>
      </c>
      <c r="F12" s="168" t="s">
        <v>171</v>
      </c>
      <c r="G12" s="43" t="s">
        <v>77</v>
      </c>
      <c r="H12" s="45"/>
      <c r="I12" s="43" t="s">
        <v>60</v>
      </c>
      <c r="J12" s="97">
        <v>2000</v>
      </c>
      <c r="K12" s="43"/>
      <c r="L12" s="79"/>
      <c r="M12" s="43"/>
      <c r="N12" s="45"/>
      <c r="O12" s="80"/>
      <c r="P12" s="79"/>
      <c r="Q12" s="45" t="s">
        <v>14</v>
      </c>
      <c r="R12" s="80" t="s">
        <v>14</v>
      </c>
      <c r="S12" s="58"/>
      <c r="T12" s="58"/>
      <c r="U12" s="58"/>
      <c r="V12" s="58"/>
      <c r="W12" s="58"/>
      <c r="X12" s="58" t="s">
        <v>14</v>
      </c>
      <c r="Y12" s="58"/>
      <c r="Z12" s="58"/>
      <c r="AA12" s="58"/>
      <c r="AB12" s="58"/>
      <c r="AC12" s="58"/>
      <c r="AD12" s="35" t="s">
        <v>189</v>
      </c>
    </row>
    <row r="13" spans="1:86" ht="15.65" customHeight="1" x14ac:dyDescent="0.35">
      <c r="A13" s="172">
        <v>10</v>
      </c>
      <c r="B13" s="71" t="s">
        <v>129</v>
      </c>
      <c r="C13" s="41" t="s">
        <v>23</v>
      </c>
      <c r="D13" s="165" t="s">
        <v>553</v>
      </c>
      <c r="E13" s="81" t="s">
        <v>545</v>
      </c>
      <c r="F13" s="168" t="s">
        <v>111</v>
      </c>
      <c r="G13" s="43" t="s">
        <v>76</v>
      </c>
      <c r="H13" s="45"/>
      <c r="I13" s="43" t="s">
        <v>64</v>
      </c>
      <c r="J13" s="97">
        <v>5460</v>
      </c>
      <c r="K13" s="43"/>
      <c r="L13" s="79"/>
      <c r="M13" s="43"/>
      <c r="N13" s="45"/>
      <c r="O13" s="80"/>
      <c r="P13" s="79"/>
      <c r="Q13" s="45" t="s">
        <v>14</v>
      </c>
      <c r="R13" s="80" t="s">
        <v>14</v>
      </c>
      <c r="S13" s="58"/>
      <c r="T13" s="58" t="s">
        <v>14</v>
      </c>
      <c r="U13" s="58" t="s">
        <v>14</v>
      </c>
      <c r="V13" s="58" t="s">
        <v>14</v>
      </c>
      <c r="W13" s="58"/>
      <c r="X13" s="58"/>
      <c r="Y13" s="58"/>
      <c r="Z13" s="58"/>
      <c r="AA13" s="58"/>
      <c r="AB13" s="58"/>
      <c r="AC13" s="58"/>
      <c r="AD13" s="35" t="s">
        <v>174</v>
      </c>
    </row>
    <row r="14" spans="1:86" ht="15.65" customHeight="1" x14ac:dyDescent="0.35">
      <c r="A14" s="172">
        <v>11</v>
      </c>
      <c r="B14" s="71" t="s">
        <v>129</v>
      </c>
      <c r="C14" s="41" t="s">
        <v>44</v>
      </c>
      <c r="D14" s="165" t="s">
        <v>440</v>
      </c>
      <c r="E14" s="81" t="s">
        <v>539</v>
      </c>
      <c r="F14" s="168" t="s">
        <v>161</v>
      </c>
      <c r="G14" s="43" t="s">
        <v>76</v>
      </c>
      <c r="H14" s="45"/>
      <c r="I14" s="43" t="s">
        <v>0</v>
      </c>
      <c r="J14" s="97">
        <v>8500</v>
      </c>
      <c r="K14" s="43"/>
      <c r="L14" s="79"/>
      <c r="M14" s="43"/>
      <c r="N14" s="45"/>
      <c r="O14" s="80"/>
      <c r="P14" s="79"/>
      <c r="Q14" s="45" t="s">
        <v>14</v>
      </c>
      <c r="R14" s="80" t="s">
        <v>14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 t="s">
        <v>14</v>
      </c>
      <c r="AD14" s="35" t="s">
        <v>170</v>
      </c>
    </row>
    <row r="15" spans="1:86" ht="15.65" customHeight="1" x14ac:dyDescent="0.35">
      <c r="A15" s="172">
        <v>12</v>
      </c>
      <c r="B15" s="71" t="s">
        <v>129</v>
      </c>
      <c r="C15" s="41" t="s">
        <v>44</v>
      </c>
      <c r="D15" s="165" t="s">
        <v>440</v>
      </c>
      <c r="E15" s="81" t="s">
        <v>509</v>
      </c>
      <c r="F15" s="168" t="s">
        <v>162</v>
      </c>
      <c r="G15" s="43" t="s">
        <v>76</v>
      </c>
      <c r="H15" s="45"/>
      <c r="I15" s="43" t="s">
        <v>0</v>
      </c>
      <c r="J15" s="97">
        <v>6000</v>
      </c>
      <c r="K15" s="43"/>
      <c r="L15" s="79" t="s">
        <v>581</v>
      </c>
      <c r="M15" s="43"/>
      <c r="N15" s="45"/>
      <c r="O15" s="80"/>
      <c r="P15" s="79"/>
      <c r="Q15" s="45" t="s">
        <v>14</v>
      </c>
      <c r="R15" s="80" t="s">
        <v>14</v>
      </c>
      <c r="S15" s="58"/>
      <c r="T15" s="58" t="s">
        <v>14</v>
      </c>
      <c r="U15" s="58" t="s">
        <v>14</v>
      </c>
      <c r="V15" s="58"/>
      <c r="W15" s="58"/>
      <c r="X15" s="58"/>
      <c r="Y15" s="58"/>
      <c r="Z15" s="58"/>
      <c r="AA15" s="58"/>
      <c r="AB15" s="58"/>
      <c r="AC15" s="58"/>
      <c r="AD15" s="35" t="s">
        <v>169</v>
      </c>
    </row>
    <row r="16" spans="1:86" ht="15.65" customHeight="1" x14ac:dyDescent="0.35">
      <c r="A16" s="172">
        <v>13</v>
      </c>
      <c r="B16" s="71" t="s">
        <v>129</v>
      </c>
      <c r="C16" s="41" t="s">
        <v>23</v>
      </c>
      <c r="D16" s="165" t="s">
        <v>553</v>
      </c>
      <c r="E16" s="81" t="s">
        <v>104</v>
      </c>
      <c r="F16" s="168" t="s">
        <v>105</v>
      </c>
      <c r="G16" s="43" t="s">
        <v>76</v>
      </c>
      <c r="H16" s="45"/>
      <c r="I16" s="43" t="s">
        <v>66</v>
      </c>
      <c r="J16" s="97">
        <v>5260</v>
      </c>
      <c r="K16" s="43"/>
      <c r="L16" s="79"/>
      <c r="M16" s="43"/>
      <c r="N16" s="45"/>
      <c r="O16" s="80"/>
      <c r="P16" s="79"/>
      <c r="Q16" s="45" t="s">
        <v>14</v>
      </c>
      <c r="R16" s="80" t="s">
        <v>14</v>
      </c>
      <c r="S16" s="58"/>
      <c r="T16" s="58"/>
      <c r="U16" s="58"/>
      <c r="V16" s="58" t="s">
        <v>14</v>
      </c>
      <c r="W16" s="58" t="s">
        <v>14</v>
      </c>
      <c r="X16" s="58" t="s">
        <v>14</v>
      </c>
      <c r="Y16" s="58"/>
      <c r="Z16" s="58"/>
      <c r="AA16" s="58"/>
      <c r="AB16" s="58"/>
      <c r="AC16" s="58"/>
      <c r="AD16" s="35" t="s">
        <v>103</v>
      </c>
    </row>
    <row r="17" spans="1:86" ht="15.65" customHeight="1" x14ac:dyDescent="0.35">
      <c r="A17" s="172">
        <v>14</v>
      </c>
      <c r="B17" s="71" t="s">
        <v>129</v>
      </c>
      <c r="C17" s="41" t="s">
        <v>23</v>
      </c>
      <c r="D17" s="165" t="s">
        <v>428</v>
      </c>
      <c r="E17" s="81" t="s">
        <v>544</v>
      </c>
      <c r="F17" s="168" t="s">
        <v>111</v>
      </c>
      <c r="G17" s="43" t="s">
        <v>75</v>
      </c>
      <c r="H17" s="45"/>
      <c r="I17" s="43" t="s">
        <v>54</v>
      </c>
      <c r="J17" s="97">
        <v>6660</v>
      </c>
      <c r="K17" s="43" t="s">
        <v>332</v>
      </c>
      <c r="L17" s="79"/>
      <c r="M17" s="43"/>
      <c r="N17" s="45"/>
      <c r="O17" s="80"/>
      <c r="P17" s="79" t="s">
        <v>14</v>
      </c>
      <c r="Q17" s="45" t="s">
        <v>14</v>
      </c>
      <c r="R17" s="80" t="s">
        <v>14</v>
      </c>
      <c r="S17" s="58" t="s">
        <v>14</v>
      </c>
      <c r="T17" s="58" t="s">
        <v>14</v>
      </c>
      <c r="U17" s="58" t="s">
        <v>14</v>
      </c>
      <c r="V17" s="58"/>
      <c r="W17" s="58"/>
      <c r="X17" s="58"/>
      <c r="Y17" s="58"/>
      <c r="Z17" s="58"/>
      <c r="AA17" s="58"/>
      <c r="AB17" s="58"/>
      <c r="AC17" s="58"/>
      <c r="AD17" s="35" t="s">
        <v>196</v>
      </c>
    </row>
    <row r="18" spans="1:86" ht="15.65" customHeight="1" x14ac:dyDescent="0.35">
      <c r="A18" s="172">
        <v>15</v>
      </c>
      <c r="B18" s="71" t="s">
        <v>129</v>
      </c>
      <c r="C18" s="41" t="s">
        <v>23</v>
      </c>
      <c r="D18" s="165" t="s">
        <v>553</v>
      </c>
      <c r="E18" s="81" t="s">
        <v>102</v>
      </c>
      <c r="F18" s="168" t="s">
        <v>175</v>
      </c>
      <c r="G18" s="43" t="s">
        <v>76</v>
      </c>
      <c r="H18" s="45"/>
      <c r="I18" s="43" t="s">
        <v>65</v>
      </c>
      <c r="J18" s="97">
        <v>150</v>
      </c>
      <c r="K18" s="43"/>
      <c r="L18" s="79" t="s">
        <v>581</v>
      </c>
      <c r="M18" s="43"/>
      <c r="N18" s="45"/>
      <c r="O18" s="80"/>
      <c r="P18" s="79"/>
      <c r="Q18" s="45"/>
      <c r="R18" s="80" t="s">
        <v>14</v>
      </c>
      <c r="S18" s="58"/>
      <c r="T18" s="58" t="s">
        <v>14</v>
      </c>
      <c r="U18" s="58"/>
      <c r="V18" s="58"/>
      <c r="W18" s="58"/>
      <c r="X18" s="58"/>
      <c r="Y18" s="58"/>
      <c r="Z18" s="58"/>
      <c r="AA18" s="58"/>
      <c r="AB18" s="58"/>
      <c r="AC18" s="58"/>
      <c r="AD18" s="35" t="s">
        <v>176</v>
      </c>
    </row>
    <row r="19" spans="1:86" s="28" customFormat="1" ht="15.65" customHeight="1" x14ac:dyDescent="0.35">
      <c r="A19" s="172">
        <v>16</v>
      </c>
      <c r="B19" s="71" t="s">
        <v>129</v>
      </c>
      <c r="C19" s="41" t="s">
        <v>23</v>
      </c>
      <c r="D19" s="165" t="s">
        <v>553</v>
      </c>
      <c r="E19" s="81" t="s">
        <v>107</v>
      </c>
      <c r="F19" s="168" t="s">
        <v>106</v>
      </c>
      <c r="G19" s="43" t="s">
        <v>76</v>
      </c>
      <c r="H19" s="45"/>
      <c r="I19" s="43" t="s">
        <v>65</v>
      </c>
      <c r="J19" s="97">
        <v>1360</v>
      </c>
      <c r="K19" s="43"/>
      <c r="L19" s="79"/>
      <c r="M19" s="43"/>
      <c r="N19" s="45"/>
      <c r="O19" s="80"/>
      <c r="P19" s="79"/>
      <c r="Q19" s="45" t="s">
        <v>14</v>
      </c>
      <c r="R19" s="80" t="s">
        <v>14</v>
      </c>
      <c r="S19" s="58"/>
      <c r="T19" s="58" t="s">
        <v>14</v>
      </c>
      <c r="U19" s="58"/>
      <c r="V19" s="58" t="s">
        <v>14</v>
      </c>
      <c r="W19" s="58"/>
      <c r="X19" s="58"/>
      <c r="Y19" s="58"/>
      <c r="Z19" s="58"/>
      <c r="AA19" s="58"/>
      <c r="AB19" s="58"/>
      <c r="AC19" s="58"/>
      <c r="AD19" s="35" t="s">
        <v>177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86" ht="15.65" customHeight="1" x14ac:dyDescent="0.35">
      <c r="A20" s="172">
        <v>17</v>
      </c>
      <c r="B20" s="71" t="s">
        <v>129</v>
      </c>
      <c r="C20" s="41" t="s">
        <v>23</v>
      </c>
      <c r="D20" s="165" t="s">
        <v>553</v>
      </c>
      <c r="E20" s="81" t="s">
        <v>108</v>
      </c>
      <c r="F20" s="168" t="s">
        <v>106</v>
      </c>
      <c r="G20" s="43" t="s">
        <v>76</v>
      </c>
      <c r="H20" s="45"/>
      <c r="I20" s="43" t="s">
        <v>63</v>
      </c>
      <c r="J20" s="97">
        <v>1120</v>
      </c>
      <c r="K20" s="43"/>
      <c r="L20" s="79"/>
      <c r="M20" s="43"/>
      <c r="N20" s="45"/>
      <c r="O20" s="80"/>
      <c r="P20" s="79"/>
      <c r="Q20" s="45" t="s">
        <v>14</v>
      </c>
      <c r="R20" s="80" t="s">
        <v>14</v>
      </c>
      <c r="S20" s="58"/>
      <c r="T20" s="60"/>
      <c r="U20" s="58" t="s">
        <v>14</v>
      </c>
      <c r="V20" s="58"/>
      <c r="W20" s="58"/>
      <c r="X20" s="58"/>
      <c r="Y20" s="58"/>
      <c r="Z20" s="58"/>
      <c r="AA20" s="58"/>
      <c r="AB20" s="58"/>
      <c r="AC20" s="58"/>
      <c r="AD20" s="35" t="s">
        <v>177</v>
      </c>
    </row>
    <row r="21" spans="1:86" ht="15.65" customHeight="1" x14ac:dyDescent="0.35">
      <c r="A21" s="172">
        <v>18</v>
      </c>
      <c r="B21" s="71" t="s">
        <v>129</v>
      </c>
      <c r="C21" s="41" t="s">
        <v>23</v>
      </c>
      <c r="D21" s="165" t="s">
        <v>428</v>
      </c>
      <c r="E21" s="81" t="s">
        <v>109</v>
      </c>
      <c r="F21" s="168" t="s">
        <v>106</v>
      </c>
      <c r="G21" s="43" t="s">
        <v>76</v>
      </c>
      <c r="H21" s="45"/>
      <c r="I21" s="43" t="s">
        <v>52</v>
      </c>
      <c r="J21" s="97">
        <v>6500</v>
      </c>
      <c r="K21" s="43"/>
      <c r="L21" s="79"/>
      <c r="M21" s="43"/>
      <c r="N21" s="45"/>
      <c r="O21" s="80"/>
      <c r="P21" s="79"/>
      <c r="Q21" s="45" t="s">
        <v>14</v>
      </c>
      <c r="R21" s="80" t="s">
        <v>14</v>
      </c>
      <c r="S21" s="58"/>
      <c r="T21" s="58"/>
      <c r="U21" s="58" t="s">
        <v>14</v>
      </c>
      <c r="V21" s="58"/>
      <c r="W21" s="58"/>
      <c r="X21" s="58"/>
      <c r="Y21" s="58"/>
      <c r="Z21" s="58"/>
      <c r="AA21" s="58"/>
      <c r="AB21" s="58"/>
      <c r="AC21" s="58"/>
      <c r="AD21" s="35" t="s">
        <v>197</v>
      </c>
    </row>
    <row r="22" spans="1:86" ht="15.65" customHeight="1" x14ac:dyDescent="0.35">
      <c r="A22" s="172">
        <v>19</v>
      </c>
      <c r="B22" s="71" t="s">
        <v>129</v>
      </c>
      <c r="C22" s="41" t="s">
        <v>23</v>
      </c>
      <c r="D22" s="165" t="s">
        <v>428</v>
      </c>
      <c r="E22" s="81" t="s">
        <v>110</v>
      </c>
      <c r="F22" s="168" t="s">
        <v>106</v>
      </c>
      <c r="G22" s="43" t="s">
        <v>76</v>
      </c>
      <c r="H22" s="45"/>
      <c r="I22" s="43" t="s">
        <v>55</v>
      </c>
      <c r="J22" s="97">
        <v>6500</v>
      </c>
      <c r="K22" s="43"/>
      <c r="L22" s="79"/>
      <c r="M22" s="43"/>
      <c r="N22" s="45"/>
      <c r="O22" s="80"/>
      <c r="P22" s="79"/>
      <c r="Q22" s="45" t="s">
        <v>14</v>
      </c>
      <c r="R22" s="80" t="s">
        <v>14</v>
      </c>
      <c r="S22" s="58"/>
      <c r="T22" s="58"/>
      <c r="U22" s="58"/>
      <c r="V22" s="58"/>
      <c r="W22" s="58" t="s">
        <v>14</v>
      </c>
      <c r="X22" s="58"/>
      <c r="Y22" s="58"/>
      <c r="Z22" s="58"/>
      <c r="AA22" s="58"/>
      <c r="AB22" s="58"/>
      <c r="AC22" s="58"/>
      <c r="AD22" s="35" t="s">
        <v>210</v>
      </c>
    </row>
    <row r="23" spans="1:86" ht="15.65" customHeight="1" x14ac:dyDescent="0.35">
      <c r="A23" s="172">
        <v>20</v>
      </c>
      <c r="B23" s="71" t="s">
        <v>129</v>
      </c>
      <c r="C23" s="41" t="s">
        <v>44</v>
      </c>
      <c r="D23" s="165" t="s">
        <v>440</v>
      </c>
      <c r="E23" s="81" t="s">
        <v>510</v>
      </c>
      <c r="F23" s="168" t="s">
        <v>113</v>
      </c>
      <c r="G23" s="43" t="s">
        <v>77</v>
      </c>
      <c r="H23" s="45" t="s">
        <v>1</v>
      </c>
      <c r="I23" s="43" t="s">
        <v>0</v>
      </c>
      <c r="J23" s="97">
        <v>6000</v>
      </c>
      <c r="K23" s="43" t="s">
        <v>115</v>
      </c>
      <c r="L23" s="79" t="s">
        <v>581</v>
      </c>
      <c r="M23" s="43"/>
      <c r="N23" s="45"/>
      <c r="O23" s="80"/>
      <c r="P23" s="79"/>
      <c r="Q23" s="45" t="s">
        <v>14</v>
      </c>
      <c r="R23" s="80" t="s">
        <v>14</v>
      </c>
      <c r="S23" s="58" t="s">
        <v>14</v>
      </c>
      <c r="T23" s="58" t="s">
        <v>14</v>
      </c>
      <c r="U23" s="58"/>
      <c r="V23" s="58"/>
      <c r="W23" s="58"/>
      <c r="X23" s="58"/>
      <c r="Y23" s="58"/>
      <c r="Z23" s="58"/>
      <c r="AA23" s="58"/>
      <c r="AB23" s="58"/>
      <c r="AC23" s="58"/>
      <c r="AD23" s="35" t="s">
        <v>116</v>
      </c>
    </row>
    <row r="24" spans="1:86" ht="15.65" customHeight="1" x14ac:dyDescent="0.35">
      <c r="A24" s="172">
        <v>21</v>
      </c>
      <c r="B24" s="71" t="s">
        <v>477</v>
      </c>
      <c r="C24" s="41" t="s">
        <v>23</v>
      </c>
      <c r="D24" s="165" t="s">
        <v>441</v>
      </c>
      <c r="E24" s="82" t="s">
        <v>150</v>
      </c>
      <c r="F24" s="168" t="s">
        <v>347</v>
      </c>
      <c r="G24" s="43" t="s">
        <v>81</v>
      </c>
      <c r="H24" s="45"/>
      <c r="I24" s="43" t="s">
        <v>67</v>
      </c>
      <c r="J24" s="97">
        <v>300</v>
      </c>
      <c r="K24" s="43" t="s">
        <v>332</v>
      </c>
      <c r="L24" s="79" t="s">
        <v>581</v>
      </c>
      <c r="M24" s="45" t="s">
        <v>386</v>
      </c>
      <c r="N24" s="45" t="s">
        <v>14</v>
      </c>
      <c r="O24" s="80"/>
      <c r="P24" s="79" t="s">
        <v>14</v>
      </c>
      <c r="Q24" s="45"/>
      <c r="R24" s="80"/>
      <c r="S24" s="58"/>
      <c r="T24" s="58" t="s">
        <v>14</v>
      </c>
      <c r="U24" s="58" t="s">
        <v>14</v>
      </c>
      <c r="V24" s="58"/>
      <c r="W24" s="58"/>
      <c r="X24" s="58"/>
      <c r="Y24" s="58"/>
      <c r="Z24" s="58"/>
      <c r="AA24" s="58"/>
      <c r="AB24" s="58"/>
      <c r="AC24" s="58"/>
      <c r="AD24" s="35" t="s">
        <v>192</v>
      </c>
    </row>
    <row r="25" spans="1:86" ht="15.65" customHeight="1" x14ac:dyDescent="0.35">
      <c r="A25" s="172">
        <v>22</v>
      </c>
      <c r="B25" s="71" t="s">
        <v>477</v>
      </c>
      <c r="C25" s="41" t="s">
        <v>19</v>
      </c>
      <c r="D25" s="165" t="s">
        <v>439</v>
      </c>
      <c r="E25" s="81" t="s">
        <v>382</v>
      </c>
      <c r="F25" s="170"/>
      <c r="G25" s="43" t="s">
        <v>76</v>
      </c>
      <c r="H25" s="46"/>
      <c r="I25" s="29" t="s">
        <v>54</v>
      </c>
      <c r="J25" s="98">
        <v>300</v>
      </c>
      <c r="K25" s="43" t="s">
        <v>332</v>
      </c>
      <c r="L25" s="79" t="s">
        <v>582</v>
      </c>
      <c r="M25" s="43"/>
      <c r="N25" s="45" t="s">
        <v>14</v>
      </c>
      <c r="O25" s="80"/>
      <c r="P25" s="79"/>
      <c r="Q25" s="45"/>
      <c r="R25" s="80" t="s">
        <v>14</v>
      </c>
      <c r="S25" s="60"/>
      <c r="T25" s="58" t="s">
        <v>14</v>
      </c>
      <c r="U25" s="60"/>
      <c r="V25" s="60"/>
      <c r="W25" s="60"/>
      <c r="X25" s="60"/>
      <c r="Y25" s="60"/>
      <c r="Z25" s="60"/>
      <c r="AA25" s="60"/>
      <c r="AB25" s="60"/>
      <c r="AC25" s="60"/>
    </row>
    <row r="26" spans="1:86" ht="15.65" customHeight="1" x14ac:dyDescent="0.35">
      <c r="A26" s="172">
        <v>23</v>
      </c>
      <c r="B26" s="71" t="s">
        <v>477</v>
      </c>
      <c r="C26" s="41" t="s">
        <v>19</v>
      </c>
      <c r="D26" s="165" t="s">
        <v>429</v>
      </c>
      <c r="E26" s="81" t="s">
        <v>380</v>
      </c>
      <c r="F26" s="170"/>
      <c r="G26" s="29" t="s">
        <v>75</v>
      </c>
      <c r="H26" s="46"/>
      <c r="I26" s="29" t="s">
        <v>54</v>
      </c>
      <c r="J26" s="98">
        <v>300</v>
      </c>
      <c r="K26" s="43" t="s">
        <v>332</v>
      </c>
      <c r="L26" s="79"/>
      <c r="M26" s="43"/>
      <c r="N26" s="45"/>
      <c r="O26" s="80"/>
      <c r="P26" s="79"/>
      <c r="Q26" s="45"/>
      <c r="R26" s="80" t="s">
        <v>14</v>
      </c>
      <c r="S26" s="60"/>
      <c r="T26" s="60"/>
      <c r="U26" s="58" t="s">
        <v>14</v>
      </c>
      <c r="V26" s="60"/>
      <c r="W26" s="60"/>
      <c r="X26" s="60"/>
      <c r="Y26" s="60"/>
      <c r="Z26" s="60"/>
      <c r="AA26" s="60"/>
      <c r="AB26" s="60"/>
      <c r="AC26" s="60"/>
    </row>
    <row r="27" spans="1:86" ht="15.65" customHeight="1" x14ac:dyDescent="0.35">
      <c r="A27" s="172">
        <v>24</v>
      </c>
      <c r="B27" s="71" t="s">
        <v>477</v>
      </c>
      <c r="C27" s="41" t="s">
        <v>19</v>
      </c>
      <c r="D27" s="165" t="s">
        <v>429</v>
      </c>
      <c r="E27" s="81" t="s">
        <v>381</v>
      </c>
      <c r="F27" s="170"/>
      <c r="G27" s="29" t="s">
        <v>76</v>
      </c>
      <c r="H27" s="46"/>
      <c r="I27" s="29" t="s">
        <v>54</v>
      </c>
      <c r="J27" s="98">
        <v>300</v>
      </c>
      <c r="K27" s="43" t="s">
        <v>332</v>
      </c>
      <c r="L27" s="79"/>
      <c r="M27" s="43"/>
      <c r="N27" s="45"/>
      <c r="O27" s="80"/>
      <c r="P27" s="79"/>
      <c r="Q27" s="45"/>
      <c r="R27" s="80" t="s">
        <v>14</v>
      </c>
      <c r="S27" s="60"/>
      <c r="T27" s="60"/>
      <c r="U27" s="60"/>
      <c r="V27" s="58" t="s">
        <v>14</v>
      </c>
      <c r="W27" s="60"/>
      <c r="X27" s="60"/>
      <c r="Y27" s="60"/>
      <c r="Z27" s="60"/>
      <c r="AA27" s="60"/>
      <c r="AB27" s="60"/>
      <c r="AC27" s="60"/>
    </row>
    <row r="28" spans="1:86" ht="15.65" customHeight="1" x14ac:dyDescent="0.35">
      <c r="A28" s="172">
        <v>25</v>
      </c>
      <c r="B28" s="71" t="s">
        <v>477</v>
      </c>
      <c r="C28" s="41" t="s">
        <v>23</v>
      </c>
      <c r="D28" s="165" t="s">
        <v>439</v>
      </c>
      <c r="E28" s="81" t="s">
        <v>505</v>
      </c>
      <c r="F28" s="168" t="s">
        <v>190</v>
      </c>
      <c r="G28" s="43" t="s">
        <v>75</v>
      </c>
      <c r="H28" s="45"/>
      <c r="I28" s="43" t="s">
        <v>56</v>
      </c>
      <c r="J28" s="97">
        <v>2000</v>
      </c>
      <c r="K28" s="43" t="s">
        <v>332</v>
      </c>
      <c r="L28" s="79" t="s">
        <v>581</v>
      </c>
      <c r="M28" s="43"/>
      <c r="N28" s="45" t="s">
        <v>14</v>
      </c>
      <c r="O28" s="80"/>
      <c r="P28" s="79"/>
      <c r="Q28" s="45" t="s">
        <v>14</v>
      </c>
      <c r="R28" s="80" t="s">
        <v>14</v>
      </c>
      <c r="S28" s="58"/>
      <c r="T28" s="58"/>
      <c r="U28" s="58"/>
      <c r="V28" s="58" t="s">
        <v>14</v>
      </c>
      <c r="W28" s="58" t="s">
        <v>14</v>
      </c>
      <c r="X28" s="58"/>
      <c r="Y28" s="58"/>
      <c r="Z28" s="58"/>
      <c r="AA28" s="58"/>
      <c r="AB28" s="58"/>
      <c r="AC28" s="58"/>
      <c r="AD28" s="35" t="s">
        <v>192</v>
      </c>
    </row>
    <row r="29" spans="1:86" ht="15.65" customHeight="1" x14ac:dyDescent="0.35">
      <c r="A29" s="172">
        <v>26</v>
      </c>
      <c r="B29" s="71" t="s">
        <v>477</v>
      </c>
      <c r="C29" s="41" t="s">
        <v>19</v>
      </c>
      <c r="D29" s="165" t="s">
        <v>554</v>
      </c>
      <c r="E29" s="81" t="s">
        <v>283</v>
      </c>
      <c r="F29" s="169"/>
      <c r="G29" s="29" t="s">
        <v>76</v>
      </c>
      <c r="H29" s="30"/>
      <c r="I29" s="29" t="s">
        <v>67</v>
      </c>
      <c r="J29" s="98">
        <v>4000</v>
      </c>
      <c r="K29" s="43"/>
      <c r="L29" s="79"/>
      <c r="M29" s="43"/>
      <c r="N29" s="45"/>
      <c r="O29" s="80"/>
      <c r="P29" s="79" t="s">
        <v>14</v>
      </c>
      <c r="Q29" s="45" t="s">
        <v>14</v>
      </c>
      <c r="R29" s="80" t="s">
        <v>14</v>
      </c>
      <c r="S29" s="31"/>
      <c r="T29" s="58" t="s">
        <v>14</v>
      </c>
      <c r="U29" s="58" t="s">
        <v>14</v>
      </c>
      <c r="V29" s="58" t="s">
        <v>14</v>
      </c>
      <c r="W29" s="58" t="s">
        <v>14</v>
      </c>
      <c r="X29" s="31"/>
      <c r="Y29" s="31"/>
      <c r="Z29" s="31"/>
      <c r="AA29" s="31"/>
      <c r="AB29" s="31"/>
      <c r="AC29" s="31"/>
      <c r="AD29" s="36"/>
    </row>
    <row r="30" spans="1:86" ht="15.65" customHeight="1" x14ac:dyDescent="0.35">
      <c r="A30" s="172">
        <v>27</v>
      </c>
      <c r="B30" s="71" t="s">
        <v>477</v>
      </c>
      <c r="C30" s="41" t="s">
        <v>29</v>
      </c>
      <c r="D30" s="165" t="s">
        <v>554</v>
      </c>
      <c r="E30" s="81" t="s">
        <v>275</v>
      </c>
      <c r="F30" s="169" t="s">
        <v>276</v>
      </c>
      <c r="G30" s="43" t="s">
        <v>75</v>
      </c>
      <c r="H30" s="30"/>
      <c r="I30" s="29" t="s">
        <v>67</v>
      </c>
      <c r="J30" s="98">
        <v>6000</v>
      </c>
      <c r="K30" s="43"/>
      <c r="L30" s="79"/>
      <c r="M30" s="43"/>
      <c r="N30" s="45"/>
      <c r="O30" s="80"/>
      <c r="P30" s="79"/>
      <c r="Q30" s="45" t="s">
        <v>14</v>
      </c>
      <c r="R30" s="80" t="s">
        <v>14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14</v>
      </c>
      <c r="AD30" s="36"/>
    </row>
    <row r="31" spans="1:86" ht="15.65" customHeight="1" x14ac:dyDescent="0.35">
      <c r="A31" s="172">
        <v>28</v>
      </c>
      <c r="B31" s="71" t="s">
        <v>477</v>
      </c>
      <c r="C31" s="41" t="s">
        <v>23</v>
      </c>
      <c r="D31" s="165" t="s">
        <v>439</v>
      </c>
      <c r="E31" s="81" t="s">
        <v>515</v>
      </c>
      <c r="F31" s="168" t="s">
        <v>190</v>
      </c>
      <c r="G31" s="43" t="s">
        <v>75</v>
      </c>
      <c r="H31" s="45" t="s">
        <v>1</v>
      </c>
      <c r="I31" s="43" t="s">
        <v>52</v>
      </c>
      <c r="J31" s="97">
        <v>500</v>
      </c>
      <c r="K31" s="43" t="s">
        <v>332</v>
      </c>
      <c r="L31" s="79" t="s">
        <v>582</v>
      </c>
      <c r="M31" s="43"/>
      <c r="N31" s="45" t="s">
        <v>14</v>
      </c>
      <c r="O31" s="80"/>
      <c r="P31" s="79"/>
      <c r="Q31" s="45" t="s">
        <v>14</v>
      </c>
      <c r="R31" s="80" t="s">
        <v>14</v>
      </c>
      <c r="S31" s="58"/>
      <c r="T31" s="58" t="s">
        <v>14</v>
      </c>
      <c r="U31" s="58"/>
      <c r="V31" s="58"/>
      <c r="W31" s="58"/>
      <c r="X31" s="58"/>
      <c r="Y31" s="58"/>
      <c r="Z31" s="58"/>
      <c r="AA31" s="58"/>
      <c r="AB31" s="58"/>
      <c r="AC31" s="58"/>
      <c r="AD31" s="35" t="s">
        <v>191</v>
      </c>
    </row>
    <row r="32" spans="1:86" ht="15.65" customHeight="1" x14ac:dyDescent="0.35">
      <c r="A32" s="172">
        <v>29</v>
      </c>
      <c r="B32" s="71" t="s">
        <v>477</v>
      </c>
      <c r="C32" s="41" t="s">
        <v>19</v>
      </c>
      <c r="D32" s="165" t="s">
        <v>554</v>
      </c>
      <c r="E32" s="81" t="s">
        <v>278</v>
      </c>
      <c r="F32" s="169" t="s">
        <v>279</v>
      </c>
      <c r="G32" s="43" t="s">
        <v>75</v>
      </c>
      <c r="H32" s="30"/>
      <c r="I32" s="29" t="s">
        <v>67</v>
      </c>
      <c r="J32" s="98">
        <v>1000</v>
      </c>
      <c r="K32" s="43"/>
      <c r="L32" s="79"/>
      <c r="M32" s="43"/>
      <c r="N32" s="45"/>
      <c r="O32" s="80"/>
      <c r="P32" s="79"/>
      <c r="Q32" s="45" t="s">
        <v>14</v>
      </c>
      <c r="R32" s="80" t="s">
        <v>14</v>
      </c>
      <c r="S32" s="31"/>
      <c r="T32" s="31"/>
      <c r="U32" s="58" t="s">
        <v>14</v>
      </c>
      <c r="V32" s="58" t="s">
        <v>14</v>
      </c>
      <c r="W32" s="31"/>
      <c r="X32" s="31"/>
      <c r="Y32" s="31"/>
      <c r="Z32" s="31"/>
      <c r="AA32" s="31"/>
      <c r="AB32" s="31"/>
      <c r="AC32" s="31"/>
      <c r="AD32" s="36"/>
    </row>
    <row r="33" spans="1:86" s="28" customFormat="1" ht="15.65" customHeight="1" x14ac:dyDescent="0.35">
      <c r="A33" s="172">
        <v>30</v>
      </c>
      <c r="B33" s="71" t="s">
        <v>477</v>
      </c>
      <c r="C33" s="41" t="s">
        <v>23</v>
      </c>
      <c r="D33" s="165" t="s">
        <v>439</v>
      </c>
      <c r="E33" s="81" t="s">
        <v>504</v>
      </c>
      <c r="F33" s="168" t="s">
        <v>190</v>
      </c>
      <c r="G33" s="43" t="s">
        <v>75</v>
      </c>
      <c r="H33" s="45"/>
      <c r="I33" s="43" t="s">
        <v>53</v>
      </c>
      <c r="J33" s="97">
        <v>2050</v>
      </c>
      <c r="K33" s="43" t="s">
        <v>332</v>
      </c>
      <c r="L33" s="79" t="s">
        <v>581</v>
      </c>
      <c r="M33" s="43"/>
      <c r="N33" s="45" t="s">
        <v>14</v>
      </c>
      <c r="O33" s="80"/>
      <c r="P33" s="79"/>
      <c r="Q33" s="45" t="s">
        <v>14</v>
      </c>
      <c r="R33" s="80" t="s">
        <v>14</v>
      </c>
      <c r="S33" s="58"/>
      <c r="T33" s="60"/>
      <c r="U33" s="58" t="s">
        <v>14</v>
      </c>
      <c r="V33" s="58" t="s">
        <v>14</v>
      </c>
      <c r="W33" s="58"/>
      <c r="X33" s="58"/>
      <c r="Y33" s="58"/>
      <c r="Z33" s="58"/>
      <c r="AA33" s="58"/>
      <c r="AB33" s="58"/>
      <c r="AC33" s="58"/>
      <c r="AD33" s="35" t="s">
        <v>192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1:86" ht="15.65" customHeight="1" x14ac:dyDescent="0.35">
      <c r="A34" s="172">
        <v>31</v>
      </c>
      <c r="B34" s="71" t="s">
        <v>477</v>
      </c>
      <c r="C34" s="41" t="s">
        <v>19</v>
      </c>
      <c r="D34" s="165" t="s">
        <v>429</v>
      </c>
      <c r="E34" s="81" t="s">
        <v>384</v>
      </c>
      <c r="F34" s="170"/>
      <c r="G34" s="29" t="s">
        <v>75</v>
      </c>
      <c r="H34" s="46"/>
      <c r="I34" s="29" t="s">
        <v>53</v>
      </c>
      <c r="J34" s="98">
        <v>300</v>
      </c>
      <c r="K34" s="43" t="s">
        <v>332</v>
      </c>
      <c r="L34" s="79"/>
      <c r="M34" s="43"/>
      <c r="N34" s="45"/>
      <c r="O34" s="80"/>
      <c r="P34" s="79"/>
      <c r="Q34" s="45"/>
      <c r="R34" s="80" t="s">
        <v>14</v>
      </c>
      <c r="S34" s="60"/>
      <c r="T34" s="58" t="s">
        <v>14</v>
      </c>
      <c r="U34" s="60"/>
      <c r="V34" s="60"/>
      <c r="W34" s="60"/>
      <c r="X34" s="60"/>
      <c r="Y34" s="60"/>
      <c r="Z34" s="60"/>
      <c r="AA34" s="60"/>
      <c r="AB34" s="60"/>
      <c r="AC34" s="60"/>
    </row>
    <row r="35" spans="1:86" x14ac:dyDescent="0.35">
      <c r="A35" s="172">
        <v>32</v>
      </c>
      <c r="B35" s="71" t="s">
        <v>477</v>
      </c>
      <c r="C35" s="41" t="s">
        <v>19</v>
      </c>
      <c r="D35" s="165" t="s">
        <v>429</v>
      </c>
      <c r="E35" s="81" t="s">
        <v>378</v>
      </c>
      <c r="F35" s="170"/>
      <c r="G35" s="29" t="s">
        <v>76</v>
      </c>
      <c r="H35" s="46"/>
      <c r="I35" s="29" t="s">
        <v>53</v>
      </c>
      <c r="J35" s="98">
        <v>300</v>
      </c>
      <c r="K35" s="43" t="s">
        <v>332</v>
      </c>
      <c r="L35" s="79"/>
      <c r="M35" s="43"/>
      <c r="N35" s="45"/>
      <c r="O35" s="80"/>
      <c r="P35" s="79"/>
      <c r="Q35" s="45"/>
      <c r="R35" s="80" t="s">
        <v>14</v>
      </c>
      <c r="S35" s="60"/>
      <c r="T35" s="60"/>
      <c r="U35" s="58" t="s">
        <v>14</v>
      </c>
      <c r="V35" s="60"/>
      <c r="W35" s="60"/>
      <c r="X35" s="60"/>
      <c r="Y35" s="60"/>
      <c r="Z35" s="60"/>
      <c r="AA35" s="60"/>
      <c r="AB35" s="60"/>
      <c r="AC35" s="60"/>
    </row>
    <row r="36" spans="1:86" ht="15.65" customHeight="1" x14ac:dyDescent="0.35">
      <c r="A36" s="172">
        <v>33</v>
      </c>
      <c r="B36" s="71" t="s">
        <v>477</v>
      </c>
      <c r="C36" s="41" t="s">
        <v>19</v>
      </c>
      <c r="D36" s="165" t="s">
        <v>429</v>
      </c>
      <c r="E36" s="81" t="s">
        <v>377</v>
      </c>
      <c r="F36" s="170"/>
      <c r="G36" s="29" t="s">
        <v>76</v>
      </c>
      <c r="H36" s="46"/>
      <c r="I36" s="29" t="s">
        <v>53</v>
      </c>
      <c r="J36" s="98">
        <v>300</v>
      </c>
      <c r="K36" s="43" t="s">
        <v>332</v>
      </c>
      <c r="L36" s="79"/>
      <c r="M36" s="43"/>
      <c r="N36" s="45"/>
      <c r="O36" s="80"/>
      <c r="P36" s="79"/>
      <c r="Q36" s="45"/>
      <c r="R36" s="80" t="s">
        <v>14</v>
      </c>
      <c r="S36" s="60"/>
      <c r="T36" s="60"/>
      <c r="U36" s="60"/>
      <c r="V36" s="58" t="s">
        <v>14</v>
      </c>
      <c r="W36" s="60"/>
      <c r="X36" s="60"/>
      <c r="Y36" s="60"/>
      <c r="Z36" s="60"/>
      <c r="AA36" s="60"/>
      <c r="AB36" s="60"/>
      <c r="AC36" s="60"/>
    </row>
    <row r="37" spans="1:86" ht="15.65" customHeight="1" x14ac:dyDescent="0.35">
      <c r="A37" s="172">
        <v>34</v>
      </c>
      <c r="B37" s="71" t="s">
        <v>477</v>
      </c>
      <c r="C37" s="41" t="s">
        <v>23</v>
      </c>
      <c r="D37" s="165" t="s">
        <v>441</v>
      </c>
      <c r="E37" s="82" t="s">
        <v>506</v>
      </c>
      <c r="F37" s="168" t="s">
        <v>256</v>
      </c>
      <c r="G37" s="43" t="s">
        <v>75</v>
      </c>
      <c r="H37" s="46"/>
      <c r="I37" s="43" t="s">
        <v>0</v>
      </c>
      <c r="J37" s="98">
        <v>30000</v>
      </c>
      <c r="K37" s="43"/>
      <c r="L37" s="79" t="s">
        <v>581</v>
      </c>
      <c r="M37" s="45" t="s">
        <v>386</v>
      </c>
      <c r="N37" s="45" t="s">
        <v>14</v>
      </c>
      <c r="O37" s="80"/>
      <c r="P37" s="79"/>
      <c r="Q37" s="45" t="s">
        <v>14</v>
      </c>
      <c r="R37" s="80" t="s">
        <v>14</v>
      </c>
      <c r="S37" s="61"/>
      <c r="T37" s="61"/>
      <c r="U37" s="59"/>
      <c r="V37" s="58" t="s">
        <v>14</v>
      </c>
      <c r="W37" s="58" t="s">
        <v>14</v>
      </c>
      <c r="X37" s="31" t="s">
        <v>14</v>
      </c>
      <c r="Y37" s="31" t="s">
        <v>14</v>
      </c>
      <c r="Z37" s="31" t="s">
        <v>14</v>
      </c>
      <c r="AA37" s="62"/>
      <c r="AB37" s="60"/>
      <c r="AC37" s="60"/>
    </row>
    <row r="38" spans="1:86" ht="15.65" customHeight="1" x14ac:dyDescent="0.35">
      <c r="A38" s="172">
        <v>35</v>
      </c>
      <c r="B38" s="71" t="s">
        <v>477</v>
      </c>
      <c r="C38" s="41" t="s">
        <v>19</v>
      </c>
      <c r="D38" s="165" t="s">
        <v>423</v>
      </c>
      <c r="E38" s="81" t="s">
        <v>383</v>
      </c>
      <c r="F38" s="169" t="s">
        <v>277</v>
      </c>
      <c r="G38" s="43" t="s">
        <v>75</v>
      </c>
      <c r="H38" s="43"/>
      <c r="I38" s="29" t="s">
        <v>67</v>
      </c>
      <c r="J38" s="98">
        <v>10000</v>
      </c>
      <c r="K38" s="43"/>
      <c r="L38" s="79"/>
      <c r="M38" s="45" t="s">
        <v>385</v>
      </c>
      <c r="N38" s="45"/>
      <c r="O38" s="80"/>
      <c r="P38" s="79" t="s">
        <v>14</v>
      </c>
      <c r="Q38" s="45" t="s">
        <v>14</v>
      </c>
      <c r="R38" s="80" t="s">
        <v>14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 t="s">
        <v>14</v>
      </c>
      <c r="AD38" s="36"/>
    </row>
    <row r="39" spans="1:86" ht="15.65" customHeight="1" x14ac:dyDescent="0.35">
      <c r="A39" s="172">
        <v>36</v>
      </c>
      <c r="B39" s="71" t="s">
        <v>477</v>
      </c>
      <c r="C39" s="41" t="s">
        <v>19</v>
      </c>
      <c r="D39" s="165" t="s">
        <v>423</v>
      </c>
      <c r="E39" s="81" t="s">
        <v>379</v>
      </c>
      <c r="F39" s="168" t="s">
        <v>193</v>
      </c>
      <c r="G39" s="43" t="s">
        <v>75</v>
      </c>
      <c r="H39" s="45"/>
      <c r="I39" s="29" t="s">
        <v>67</v>
      </c>
      <c r="J39" s="97">
        <v>56000</v>
      </c>
      <c r="K39" s="43"/>
      <c r="L39" s="79"/>
      <c r="M39" s="45" t="s">
        <v>386</v>
      </c>
      <c r="N39" s="45"/>
      <c r="O39" s="80"/>
      <c r="P39" s="79" t="s">
        <v>14</v>
      </c>
      <c r="Q39" s="45" t="s">
        <v>14</v>
      </c>
      <c r="R39" s="80" t="s">
        <v>14</v>
      </c>
      <c r="S39" s="58"/>
      <c r="T39" s="58" t="s">
        <v>14</v>
      </c>
      <c r="U39" s="58"/>
      <c r="V39" s="58"/>
      <c r="W39" s="58"/>
      <c r="X39" s="58"/>
      <c r="Y39" s="58"/>
      <c r="Z39" s="58"/>
      <c r="AA39" s="58" t="s">
        <v>14</v>
      </c>
      <c r="AB39" s="58" t="s">
        <v>14</v>
      </c>
      <c r="AC39" s="58" t="s">
        <v>14</v>
      </c>
      <c r="AD39" s="35" t="s">
        <v>194</v>
      </c>
    </row>
    <row r="40" spans="1:86" ht="15.65" customHeight="1" x14ac:dyDescent="0.35">
      <c r="A40" s="172">
        <v>37</v>
      </c>
      <c r="B40" s="71" t="s">
        <v>481</v>
      </c>
      <c r="C40" s="41" t="s">
        <v>23</v>
      </c>
      <c r="D40" s="165" t="s">
        <v>426</v>
      </c>
      <c r="E40" s="81" t="s">
        <v>148</v>
      </c>
      <c r="F40" s="168" t="s">
        <v>241</v>
      </c>
      <c r="G40" s="43" t="s">
        <v>76</v>
      </c>
      <c r="H40" s="45"/>
      <c r="I40" s="43" t="s">
        <v>0</v>
      </c>
      <c r="J40" s="97">
        <v>500</v>
      </c>
      <c r="K40" s="43" t="s">
        <v>332</v>
      </c>
      <c r="L40" s="79"/>
      <c r="M40" s="43"/>
      <c r="N40" s="45" t="s">
        <v>14</v>
      </c>
      <c r="O40" s="80"/>
      <c r="P40" s="79"/>
      <c r="Q40" s="45"/>
      <c r="R40" s="80" t="s">
        <v>14</v>
      </c>
      <c r="S40" s="58"/>
      <c r="T40" s="58" t="s">
        <v>14</v>
      </c>
      <c r="U40" s="58"/>
      <c r="V40" s="58"/>
      <c r="W40" s="58"/>
      <c r="X40" s="58"/>
      <c r="Y40" s="58"/>
      <c r="Z40" s="58"/>
      <c r="AA40" s="58"/>
      <c r="AB40" s="58"/>
      <c r="AC40" s="58"/>
      <c r="AD40" s="35" t="s">
        <v>192</v>
      </c>
    </row>
    <row r="41" spans="1:86" ht="15.65" customHeight="1" x14ac:dyDescent="0.35">
      <c r="A41" s="172">
        <v>38</v>
      </c>
      <c r="B41" s="71" t="s">
        <v>481</v>
      </c>
      <c r="C41" s="41" t="s">
        <v>23</v>
      </c>
      <c r="D41" s="165" t="s">
        <v>426</v>
      </c>
      <c r="E41" s="81" t="s">
        <v>149</v>
      </c>
      <c r="F41" s="168" t="s">
        <v>242</v>
      </c>
      <c r="G41" s="43" t="s">
        <v>76</v>
      </c>
      <c r="H41" s="45"/>
      <c r="I41" s="43" t="s">
        <v>0</v>
      </c>
      <c r="J41" s="97">
        <v>10000</v>
      </c>
      <c r="K41" s="43"/>
      <c r="L41" s="79"/>
      <c r="M41" s="43"/>
      <c r="N41" s="45" t="s">
        <v>14</v>
      </c>
      <c r="O41" s="80"/>
      <c r="P41" s="79"/>
      <c r="Q41" s="45" t="s">
        <v>14</v>
      </c>
      <c r="R41" s="80" t="s">
        <v>14</v>
      </c>
      <c r="S41" s="58"/>
      <c r="T41" s="58"/>
      <c r="U41" s="58" t="s">
        <v>14</v>
      </c>
      <c r="V41" s="58"/>
      <c r="W41" s="58"/>
      <c r="X41" s="58"/>
      <c r="Y41" s="58"/>
      <c r="Z41" s="58"/>
      <c r="AA41" s="58"/>
      <c r="AB41" s="58"/>
      <c r="AC41" s="58"/>
      <c r="AD41" s="35" t="s">
        <v>192</v>
      </c>
    </row>
    <row r="42" spans="1:86" ht="15.65" customHeight="1" x14ac:dyDescent="0.35">
      <c r="A42" s="172">
        <v>39</v>
      </c>
      <c r="B42" s="71" t="s">
        <v>481</v>
      </c>
      <c r="C42" s="41" t="s">
        <v>23</v>
      </c>
      <c r="D42" s="165" t="s">
        <v>426</v>
      </c>
      <c r="E42" s="82" t="s">
        <v>550</v>
      </c>
      <c r="F42" s="168" t="s">
        <v>243</v>
      </c>
      <c r="G42" s="43" t="s">
        <v>81</v>
      </c>
      <c r="H42" s="45"/>
      <c r="I42" s="43" t="s">
        <v>0</v>
      </c>
      <c r="J42" s="97">
        <v>10000</v>
      </c>
      <c r="K42" s="43"/>
      <c r="L42" s="79"/>
      <c r="M42" s="43"/>
      <c r="N42" s="45" t="s">
        <v>14</v>
      </c>
      <c r="O42" s="80"/>
      <c r="P42" s="79" t="s">
        <v>14</v>
      </c>
      <c r="Q42" s="45" t="s">
        <v>14</v>
      </c>
      <c r="R42" s="80"/>
      <c r="S42" s="58"/>
      <c r="T42" s="58" t="s">
        <v>14</v>
      </c>
      <c r="U42" s="58" t="s">
        <v>14</v>
      </c>
      <c r="V42" s="58" t="s">
        <v>14</v>
      </c>
      <c r="W42" s="58" t="s">
        <v>14</v>
      </c>
      <c r="X42" s="58"/>
      <c r="Y42" s="58"/>
      <c r="Z42" s="58"/>
      <c r="AA42" s="58"/>
      <c r="AB42" s="58"/>
      <c r="AC42" s="58"/>
      <c r="AD42" s="35" t="s">
        <v>192</v>
      </c>
    </row>
    <row r="43" spans="1:86" ht="15.65" customHeight="1" x14ac:dyDescent="0.35">
      <c r="A43" s="172">
        <v>40</v>
      </c>
      <c r="B43" s="71" t="s">
        <v>481</v>
      </c>
      <c r="C43" s="41" t="s">
        <v>19</v>
      </c>
      <c r="D43" s="165" t="s">
        <v>424</v>
      </c>
      <c r="E43" s="81" t="s">
        <v>498</v>
      </c>
      <c r="F43" s="169"/>
      <c r="G43" s="29" t="s">
        <v>75</v>
      </c>
      <c r="H43" s="30"/>
      <c r="I43" s="29" t="s">
        <v>0</v>
      </c>
      <c r="J43" s="98">
        <v>2000</v>
      </c>
      <c r="K43" s="43"/>
      <c r="L43" s="79"/>
      <c r="M43" s="43"/>
      <c r="N43" s="45"/>
      <c r="O43" s="80"/>
      <c r="P43" s="79"/>
      <c r="Q43" s="45" t="s">
        <v>14</v>
      </c>
      <c r="R43" s="80" t="s">
        <v>14</v>
      </c>
      <c r="S43" s="31"/>
      <c r="T43" s="31"/>
      <c r="U43" s="31"/>
      <c r="V43" s="31"/>
      <c r="W43" s="58" t="s">
        <v>14</v>
      </c>
      <c r="X43" s="58" t="s">
        <v>14</v>
      </c>
      <c r="Y43" s="31"/>
      <c r="Z43" s="31"/>
      <c r="AA43" s="31"/>
      <c r="AB43" s="31"/>
      <c r="AC43" s="31"/>
      <c r="AD43" s="36"/>
    </row>
    <row r="44" spans="1:86" ht="15.65" customHeight="1" x14ac:dyDescent="0.35">
      <c r="A44" s="172">
        <v>41</v>
      </c>
      <c r="B44" s="71" t="s">
        <v>481</v>
      </c>
      <c r="C44" s="41" t="s">
        <v>23</v>
      </c>
      <c r="D44" s="165" t="s">
        <v>426</v>
      </c>
      <c r="E44" s="81" t="s">
        <v>549</v>
      </c>
      <c r="F44" s="168" t="s">
        <v>240</v>
      </c>
      <c r="G44" s="43" t="s">
        <v>76</v>
      </c>
      <c r="H44" s="45"/>
      <c r="I44" s="43" t="s">
        <v>51</v>
      </c>
      <c r="J44" s="97">
        <v>8000</v>
      </c>
      <c r="K44" s="43" t="s">
        <v>264</v>
      </c>
      <c r="L44" s="79"/>
      <c r="M44" s="43"/>
      <c r="N44" s="45" t="s">
        <v>14</v>
      </c>
      <c r="O44" s="80"/>
      <c r="P44" s="79"/>
      <c r="Q44" s="45" t="s">
        <v>14</v>
      </c>
      <c r="R44" s="80" t="s">
        <v>14</v>
      </c>
      <c r="S44" s="58"/>
      <c r="T44" s="58"/>
      <c r="U44" s="60"/>
      <c r="V44" s="58" t="s">
        <v>14</v>
      </c>
      <c r="W44" s="58" t="s">
        <v>14</v>
      </c>
      <c r="X44" s="58" t="s">
        <v>14</v>
      </c>
      <c r="Y44" s="58"/>
      <c r="Z44" s="58"/>
      <c r="AA44" s="58"/>
      <c r="AB44" s="58"/>
      <c r="AC44" s="58"/>
      <c r="AD44" s="35" t="s">
        <v>192</v>
      </c>
    </row>
    <row r="45" spans="1:86" ht="15.65" customHeight="1" x14ac:dyDescent="0.35">
      <c r="A45" s="172">
        <v>42</v>
      </c>
      <c r="B45" s="71" t="s">
        <v>481</v>
      </c>
      <c r="C45" s="41" t="s">
        <v>23</v>
      </c>
      <c r="D45" s="165" t="s">
        <v>426</v>
      </c>
      <c r="E45" s="82" t="s">
        <v>155</v>
      </c>
      <c r="F45" s="168" t="s">
        <v>154</v>
      </c>
      <c r="G45" s="43" t="s">
        <v>81</v>
      </c>
      <c r="H45" s="45"/>
      <c r="I45" s="43" t="s">
        <v>67</v>
      </c>
      <c r="J45" s="97">
        <v>1200</v>
      </c>
      <c r="K45" s="43"/>
      <c r="L45" s="79"/>
      <c r="M45" s="43"/>
      <c r="N45" s="45" t="s">
        <v>14</v>
      </c>
      <c r="O45" s="80"/>
      <c r="P45" s="79" t="s">
        <v>14</v>
      </c>
      <c r="Q45" s="45" t="s">
        <v>14</v>
      </c>
      <c r="R45" s="80" t="s">
        <v>14</v>
      </c>
      <c r="S45" s="58"/>
      <c r="T45" s="58"/>
      <c r="U45" s="58" t="s">
        <v>14</v>
      </c>
      <c r="V45" s="58" t="s">
        <v>14</v>
      </c>
      <c r="W45" s="58" t="s">
        <v>14</v>
      </c>
      <c r="X45" s="58"/>
      <c r="Y45" s="58"/>
      <c r="Z45" s="58"/>
      <c r="AA45" s="58"/>
      <c r="AB45" s="58"/>
      <c r="AC45" s="58"/>
      <c r="AD45" s="35" t="s">
        <v>192</v>
      </c>
    </row>
    <row r="46" spans="1:86" ht="15.65" customHeight="1" x14ac:dyDescent="0.35">
      <c r="A46" s="172">
        <v>43</v>
      </c>
      <c r="B46" s="71" t="s">
        <v>481</v>
      </c>
      <c r="C46" s="41" t="s">
        <v>23</v>
      </c>
      <c r="D46" s="165" t="s">
        <v>426</v>
      </c>
      <c r="E46" s="82" t="s">
        <v>511</v>
      </c>
      <c r="F46" s="168" t="s">
        <v>184</v>
      </c>
      <c r="G46" s="43" t="s">
        <v>76</v>
      </c>
      <c r="H46" s="45"/>
      <c r="I46" s="43" t="s">
        <v>55</v>
      </c>
      <c r="J46" s="97">
        <v>1000</v>
      </c>
      <c r="K46" s="43"/>
      <c r="L46" s="79" t="s">
        <v>581</v>
      </c>
      <c r="M46" s="43"/>
      <c r="N46" s="45" t="s">
        <v>14</v>
      </c>
      <c r="O46" s="80"/>
      <c r="P46" s="79"/>
      <c r="Q46" s="45" t="s">
        <v>14</v>
      </c>
      <c r="R46" s="80" t="s">
        <v>14</v>
      </c>
      <c r="S46" s="58"/>
      <c r="T46" s="58"/>
      <c r="U46" s="58"/>
      <c r="V46" s="58" t="s">
        <v>14</v>
      </c>
      <c r="W46" s="58"/>
      <c r="X46" s="58"/>
      <c r="Y46" s="58"/>
      <c r="Z46" s="58"/>
      <c r="AA46" s="58"/>
      <c r="AB46" s="58"/>
      <c r="AC46" s="58"/>
      <c r="AD46" s="35" t="s">
        <v>96</v>
      </c>
    </row>
    <row r="47" spans="1:86" ht="15.65" customHeight="1" x14ac:dyDescent="0.35">
      <c r="A47" s="172">
        <v>44</v>
      </c>
      <c r="B47" s="71" t="s">
        <v>481</v>
      </c>
      <c r="C47" s="41" t="s">
        <v>23</v>
      </c>
      <c r="D47" s="165" t="s">
        <v>426</v>
      </c>
      <c r="E47" s="82" t="s">
        <v>512</v>
      </c>
      <c r="F47" s="168" t="s">
        <v>183</v>
      </c>
      <c r="G47" s="43" t="s">
        <v>76</v>
      </c>
      <c r="H47" s="45" t="s">
        <v>70</v>
      </c>
      <c r="I47" s="43" t="s">
        <v>55</v>
      </c>
      <c r="J47" s="97">
        <v>500</v>
      </c>
      <c r="K47" s="43"/>
      <c r="L47" s="79" t="s">
        <v>581</v>
      </c>
      <c r="M47" s="43"/>
      <c r="N47" s="45" t="s">
        <v>14</v>
      </c>
      <c r="O47" s="80"/>
      <c r="P47" s="79"/>
      <c r="Q47" s="45" t="s">
        <v>14</v>
      </c>
      <c r="R47" s="80" t="s">
        <v>14</v>
      </c>
      <c r="S47" s="58"/>
      <c r="T47" s="58"/>
      <c r="U47" s="58"/>
      <c r="V47" s="58" t="s">
        <v>14</v>
      </c>
      <c r="W47" s="58"/>
      <c r="X47" s="58"/>
      <c r="Y47" s="58"/>
      <c r="Z47" s="58"/>
      <c r="AA47" s="58"/>
      <c r="AB47" s="58"/>
      <c r="AC47" s="58"/>
      <c r="AD47" s="35" t="s">
        <v>188</v>
      </c>
    </row>
    <row r="48" spans="1:86" ht="15.65" customHeight="1" x14ac:dyDescent="0.35">
      <c r="A48" s="172">
        <v>45</v>
      </c>
      <c r="B48" s="71" t="s">
        <v>131</v>
      </c>
      <c r="C48" s="41" t="s">
        <v>27</v>
      </c>
      <c r="D48" s="165" t="s">
        <v>448</v>
      </c>
      <c r="E48" s="82" t="s">
        <v>376</v>
      </c>
      <c r="F48" s="168"/>
      <c r="G48" s="43" t="s">
        <v>81</v>
      </c>
      <c r="H48" s="45"/>
      <c r="I48" s="43" t="s">
        <v>67</v>
      </c>
      <c r="J48" s="97">
        <v>200</v>
      </c>
      <c r="K48" s="43"/>
      <c r="L48" s="79"/>
      <c r="M48" s="43"/>
      <c r="N48" s="45"/>
      <c r="O48" s="80"/>
      <c r="P48" s="79" t="s">
        <v>14</v>
      </c>
      <c r="Q48" s="45"/>
      <c r="R48" s="80"/>
      <c r="S48" s="58"/>
      <c r="T48" s="58"/>
      <c r="U48" s="58" t="s">
        <v>14</v>
      </c>
      <c r="V48" s="58"/>
      <c r="W48" s="58"/>
      <c r="X48" s="58"/>
      <c r="Y48" s="58"/>
      <c r="Z48" s="58"/>
      <c r="AA48" s="58"/>
      <c r="AB48" s="58"/>
      <c r="AC48" s="58"/>
      <c r="AD48" s="35"/>
    </row>
    <row r="49" spans="1:30" ht="15.65" customHeight="1" x14ac:dyDescent="0.35">
      <c r="A49" s="172">
        <v>46</v>
      </c>
      <c r="B49" s="71" t="s">
        <v>131</v>
      </c>
      <c r="C49" s="41" t="s">
        <v>19</v>
      </c>
      <c r="D49" s="165" t="s">
        <v>431</v>
      </c>
      <c r="E49" s="81" t="s">
        <v>551</v>
      </c>
      <c r="F49" s="169" t="s">
        <v>269</v>
      </c>
      <c r="G49" s="29" t="s">
        <v>76</v>
      </c>
      <c r="H49" s="30"/>
      <c r="I49" s="29" t="s">
        <v>0</v>
      </c>
      <c r="J49" s="98">
        <v>24000</v>
      </c>
      <c r="K49" s="43"/>
      <c r="L49" s="79"/>
      <c r="M49" s="45" t="s">
        <v>385</v>
      </c>
      <c r="N49" s="45"/>
      <c r="O49" s="80"/>
      <c r="P49" s="79"/>
      <c r="Q49" s="45" t="s">
        <v>14</v>
      </c>
      <c r="R49" s="80" t="s">
        <v>14</v>
      </c>
      <c r="S49" s="31"/>
      <c r="T49" s="31"/>
      <c r="U49" s="31"/>
      <c r="V49" s="31"/>
      <c r="W49" s="31"/>
      <c r="X49" s="58" t="s">
        <v>14</v>
      </c>
      <c r="Y49" s="31" t="s">
        <v>14</v>
      </c>
      <c r="Z49" s="31" t="s">
        <v>14</v>
      </c>
      <c r="AA49" s="31" t="s">
        <v>14</v>
      </c>
      <c r="AB49" s="31"/>
      <c r="AC49" s="31"/>
      <c r="AD49" s="36"/>
    </row>
    <row r="50" spans="1:30" ht="15.65" customHeight="1" x14ac:dyDescent="0.35">
      <c r="A50" s="172">
        <v>47</v>
      </c>
      <c r="B50" s="71" t="s">
        <v>131</v>
      </c>
      <c r="C50" s="41" t="s">
        <v>19</v>
      </c>
      <c r="D50" s="165" t="s">
        <v>431</v>
      </c>
      <c r="E50" s="81" t="s">
        <v>270</v>
      </c>
      <c r="F50" s="169" t="s">
        <v>271</v>
      </c>
      <c r="G50" s="43" t="s">
        <v>75</v>
      </c>
      <c r="H50" s="30"/>
      <c r="I50" s="29" t="s">
        <v>0</v>
      </c>
      <c r="J50" s="98">
        <v>1000</v>
      </c>
      <c r="K50" s="43"/>
      <c r="L50" s="79"/>
      <c r="M50" s="43"/>
      <c r="N50" s="45"/>
      <c r="O50" s="80"/>
      <c r="P50" s="79"/>
      <c r="Q50" s="45" t="s">
        <v>14</v>
      </c>
      <c r="R50" s="80" t="s">
        <v>14</v>
      </c>
      <c r="S50" s="31"/>
      <c r="T50" s="31"/>
      <c r="U50" s="58" t="s">
        <v>14</v>
      </c>
      <c r="V50" s="58" t="s">
        <v>14</v>
      </c>
      <c r="W50" s="31"/>
      <c r="X50" s="31"/>
      <c r="Y50" s="31"/>
      <c r="Z50" s="31"/>
      <c r="AA50" s="31"/>
      <c r="AB50" s="31"/>
      <c r="AC50" s="31"/>
      <c r="AD50" s="36"/>
    </row>
    <row r="51" spans="1:30" ht="15.65" customHeight="1" x14ac:dyDescent="0.35">
      <c r="A51" s="172">
        <v>48</v>
      </c>
      <c r="B51" s="71" t="s">
        <v>131</v>
      </c>
      <c r="C51" s="41" t="s">
        <v>25</v>
      </c>
      <c r="D51" s="165" t="s">
        <v>448</v>
      </c>
      <c r="E51" s="81" t="s">
        <v>244</v>
      </c>
      <c r="F51" s="168" t="s">
        <v>493</v>
      </c>
      <c r="G51" s="43" t="s">
        <v>75</v>
      </c>
      <c r="H51" s="45"/>
      <c r="I51" s="43" t="s">
        <v>67</v>
      </c>
      <c r="J51" s="97">
        <v>12500</v>
      </c>
      <c r="K51" s="43"/>
      <c r="L51" s="79"/>
      <c r="M51" s="43"/>
      <c r="N51" s="45"/>
      <c r="O51" s="80"/>
      <c r="P51" s="79" t="s">
        <v>14</v>
      </c>
      <c r="Q51" s="45" t="s">
        <v>14</v>
      </c>
      <c r="R51" s="80" t="s">
        <v>14</v>
      </c>
      <c r="S51" s="58"/>
      <c r="T51" s="58" t="s">
        <v>14</v>
      </c>
      <c r="U51" s="58"/>
      <c r="V51" s="58" t="s">
        <v>14</v>
      </c>
      <c r="W51" s="58" t="s">
        <v>14</v>
      </c>
      <c r="X51" s="58" t="s">
        <v>14</v>
      </c>
      <c r="Y51" s="58"/>
      <c r="Z51" s="58"/>
      <c r="AA51" s="58"/>
      <c r="AB51" s="58"/>
      <c r="AC51" s="58"/>
      <c r="AD51" s="35" t="s">
        <v>246</v>
      </c>
    </row>
    <row r="52" spans="1:30" ht="15.65" customHeight="1" x14ac:dyDescent="0.35">
      <c r="A52" s="172">
        <v>49</v>
      </c>
      <c r="B52" s="71" t="s">
        <v>130</v>
      </c>
      <c r="C52" s="41" t="s">
        <v>33</v>
      </c>
      <c r="D52" s="165" t="s">
        <v>459</v>
      </c>
      <c r="E52" s="81" t="s">
        <v>375</v>
      </c>
      <c r="F52" s="170"/>
      <c r="G52" s="43" t="s">
        <v>76</v>
      </c>
      <c r="H52" s="46"/>
      <c r="I52" s="43" t="s">
        <v>0</v>
      </c>
      <c r="J52" s="100"/>
      <c r="K52" s="43"/>
      <c r="L52" s="79" t="s">
        <v>582</v>
      </c>
      <c r="M52" s="45" t="s">
        <v>385</v>
      </c>
      <c r="N52" s="45"/>
      <c r="O52" s="80"/>
      <c r="P52" s="79"/>
      <c r="Q52" s="45" t="s">
        <v>14</v>
      </c>
      <c r="R52" s="80" t="s">
        <v>14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30" ht="15.65" customHeight="1" x14ac:dyDescent="0.35">
      <c r="A53" s="172">
        <v>50</v>
      </c>
      <c r="B53" s="71" t="s">
        <v>130</v>
      </c>
      <c r="C53" s="41" t="s">
        <v>258</v>
      </c>
      <c r="D53" s="165" t="s">
        <v>436</v>
      </c>
      <c r="E53" s="81" t="s">
        <v>534</v>
      </c>
      <c r="F53" s="168" t="s">
        <v>259</v>
      </c>
      <c r="G53" s="43" t="s">
        <v>76</v>
      </c>
      <c r="H53" s="46"/>
      <c r="I53" s="43" t="s">
        <v>60</v>
      </c>
      <c r="J53" s="99">
        <v>7000</v>
      </c>
      <c r="K53" s="43"/>
      <c r="L53" s="79"/>
      <c r="M53" s="45" t="s">
        <v>385</v>
      </c>
      <c r="N53" s="45" t="s">
        <v>14</v>
      </c>
      <c r="O53" s="80"/>
      <c r="P53" s="79"/>
      <c r="Q53" s="45" t="s">
        <v>14</v>
      </c>
      <c r="R53" s="80" t="s">
        <v>14</v>
      </c>
      <c r="S53" s="60"/>
      <c r="T53" s="60"/>
      <c r="U53" s="60"/>
      <c r="V53" s="58" t="s">
        <v>14</v>
      </c>
      <c r="W53" s="58" t="s">
        <v>14</v>
      </c>
      <c r="X53" s="60"/>
      <c r="Y53" s="60"/>
      <c r="Z53" s="60"/>
      <c r="AA53" s="60"/>
      <c r="AB53" s="60"/>
      <c r="AC53" s="60"/>
    </row>
    <row r="54" spans="1:30" ht="15.65" customHeight="1" x14ac:dyDescent="0.35">
      <c r="A54" s="172">
        <v>51</v>
      </c>
      <c r="B54" s="71" t="s">
        <v>130</v>
      </c>
      <c r="C54" s="41" t="s">
        <v>33</v>
      </c>
      <c r="D54" s="165" t="s">
        <v>459</v>
      </c>
      <c r="E54" s="81" t="s">
        <v>143</v>
      </c>
      <c r="F54" s="168"/>
      <c r="G54" s="43" t="s">
        <v>76</v>
      </c>
      <c r="H54" s="45"/>
      <c r="I54" s="43" t="s">
        <v>0</v>
      </c>
      <c r="J54" s="100">
        <v>0</v>
      </c>
      <c r="K54" s="43"/>
      <c r="L54" s="79"/>
      <c r="M54" s="45" t="s">
        <v>385</v>
      </c>
      <c r="N54" s="45"/>
      <c r="O54" s="80"/>
      <c r="P54" s="79"/>
      <c r="Q54" s="45" t="s">
        <v>14</v>
      </c>
      <c r="R54" s="80" t="s">
        <v>14</v>
      </c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35"/>
    </row>
    <row r="55" spans="1:30" ht="15.65" customHeight="1" x14ac:dyDescent="0.35">
      <c r="A55" s="172">
        <v>52</v>
      </c>
      <c r="B55" s="71" t="s">
        <v>130</v>
      </c>
      <c r="C55" s="41" t="s">
        <v>33</v>
      </c>
      <c r="D55" s="165" t="s">
        <v>459</v>
      </c>
      <c r="E55" s="81" t="s">
        <v>145</v>
      </c>
      <c r="F55" s="168"/>
      <c r="G55" s="43" t="s">
        <v>76</v>
      </c>
      <c r="H55" s="45"/>
      <c r="I55" s="43" t="s">
        <v>0</v>
      </c>
      <c r="J55" s="97">
        <v>10000</v>
      </c>
      <c r="K55" s="43"/>
      <c r="L55" s="79"/>
      <c r="M55" s="45" t="s">
        <v>385</v>
      </c>
      <c r="N55" s="45"/>
      <c r="O55" s="80"/>
      <c r="P55" s="79"/>
      <c r="Q55" s="45" t="s">
        <v>14</v>
      </c>
      <c r="R55" s="80" t="s">
        <v>14</v>
      </c>
      <c r="S55" s="58" t="s">
        <v>14</v>
      </c>
      <c r="T55" s="58" t="s">
        <v>14</v>
      </c>
      <c r="U55" s="58" t="s">
        <v>14</v>
      </c>
      <c r="V55" s="58" t="s">
        <v>14</v>
      </c>
      <c r="W55" s="58" t="s">
        <v>14</v>
      </c>
      <c r="X55" s="58" t="s">
        <v>14</v>
      </c>
      <c r="Y55" s="31" t="s">
        <v>14</v>
      </c>
      <c r="Z55" s="31" t="s">
        <v>14</v>
      </c>
      <c r="AA55" s="31" t="s">
        <v>14</v>
      </c>
      <c r="AB55" s="58" t="s">
        <v>14</v>
      </c>
      <c r="AC55" s="58"/>
      <c r="AD55" s="35"/>
    </row>
    <row r="56" spans="1:30" ht="15.65" customHeight="1" x14ac:dyDescent="0.35">
      <c r="A56" s="172">
        <v>53</v>
      </c>
      <c r="B56" s="71" t="s">
        <v>130</v>
      </c>
      <c r="C56" s="41" t="s">
        <v>33</v>
      </c>
      <c r="D56" s="165" t="s">
        <v>458</v>
      </c>
      <c r="E56" s="81" t="s">
        <v>521</v>
      </c>
      <c r="F56" s="170"/>
      <c r="G56" s="43" t="s">
        <v>77</v>
      </c>
      <c r="H56" s="46"/>
      <c r="I56" s="43" t="s">
        <v>51</v>
      </c>
      <c r="J56" s="99">
        <v>5000</v>
      </c>
      <c r="K56" s="43"/>
      <c r="L56" s="79" t="s">
        <v>582</v>
      </c>
      <c r="M56" s="43"/>
      <c r="N56" s="45" t="s">
        <v>14</v>
      </c>
      <c r="O56" s="80"/>
      <c r="P56" s="79"/>
      <c r="Q56" s="45"/>
      <c r="R56" s="80" t="s">
        <v>14</v>
      </c>
      <c r="S56" s="60"/>
      <c r="T56" s="60"/>
      <c r="U56" s="58" t="s">
        <v>14</v>
      </c>
      <c r="V56" s="58" t="s">
        <v>14</v>
      </c>
      <c r="W56" s="58" t="s">
        <v>14</v>
      </c>
      <c r="X56" s="60"/>
      <c r="Y56" s="60"/>
      <c r="Z56" s="60"/>
      <c r="AA56" s="60"/>
      <c r="AB56" s="60"/>
      <c r="AC56" s="60"/>
    </row>
    <row r="57" spans="1:30" ht="15.65" customHeight="1" x14ac:dyDescent="0.35">
      <c r="A57" s="172">
        <v>54</v>
      </c>
      <c r="B57" s="71" t="s">
        <v>130</v>
      </c>
      <c r="C57" s="41" t="s">
        <v>33</v>
      </c>
      <c r="D57" s="165" t="s">
        <v>459</v>
      </c>
      <c r="E57" s="82" t="s">
        <v>141</v>
      </c>
      <c r="F57" s="168" t="s">
        <v>365</v>
      </c>
      <c r="G57" s="43" t="s">
        <v>81</v>
      </c>
      <c r="H57" s="45"/>
      <c r="I57" s="43" t="s">
        <v>0</v>
      </c>
      <c r="J57" s="100">
        <v>0</v>
      </c>
      <c r="K57" s="43"/>
      <c r="L57" s="79"/>
      <c r="M57" s="45" t="s">
        <v>385</v>
      </c>
      <c r="N57" s="45"/>
      <c r="O57" s="80"/>
      <c r="P57" s="79" t="s">
        <v>14</v>
      </c>
      <c r="Q57" s="45"/>
      <c r="R57" s="80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35" t="s">
        <v>142</v>
      </c>
    </row>
    <row r="58" spans="1:30" ht="15.65" customHeight="1" x14ac:dyDescent="0.35">
      <c r="A58" s="172">
        <v>55</v>
      </c>
      <c r="B58" s="71" t="s">
        <v>130</v>
      </c>
      <c r="C58" s="41" t="s">
        <v>33</v>
      </c>
      <c r="D58" s="165" t="s">
        <v>459</v>
      </c>
      <c r="E58" s="81" t="s">
        <v>146</v>
      </c>
      <c r="F58" s="168"/>
      <c r="G58" s="43" t="s">
        <v>75</v>
      </c>
      <c r="H58" s="45"/>
      <c r="I58" s="43" t="s">
        <v>0</v>
      </c>
      <c r="J58" s="100">
        <v>0</v>
      </c>
      <c r="K58" s="43"/>
      <c r="L58" s="79"/>
      <c r="M58" s="45" t="s">
        <v>385</v>
      </c>
      <c r="N58" s="45" t="s">
        <v>14</v>
      </c>
      <c r="O58" s="80"/>
      <c r="P58" s="79"/>
      <c r="Q58" s="45" t="s">
        <v>14</v>
      </c>
      <c r="R58" s="80" t="s">
        <v>14</v>
      </c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35"/>
    </row>
    <row r="59" spans="1:30" ht="15.65" customHeight="1" x14ac:dyDescent="0.35">
      <c r="A59" s="172">
        <v>56</v>
      </c>
      <c r="B59" s="71" t="s">
        <v>130</v>
      </c>
      <c r="C59" s="41" t="s">
        <v>33</v>
      </c>
      <c r="D59" s="165" t="s">
        <v>459</v>
      </c>
      <c r="E59" s="81" t="s">
        <v>144</v>
      </c>
      <c r="F59" s="168"/>
      <c r="G59" s="43" t="s">
        <v>76</v>
      </c>
      <c r="H59" s="45"/>
      <c r="I59" s="43" t="s">
        <v>0</v>
      </c>
      <c r="J59" s="97">
        <v>21000</v>
      </c>
      <c r="K59" s="43"/>
      <c r="L59" s="79"/>
      <c r="M59" s="45" t="s">
        <v>385</v>
      </c>
      <c r="N59" s="45"/>
      <c r="O59" s="80"/>
      <c r="P59" s="79"/>
      <c r="Q59" s="45" t="s">
        <v>14</v>
      </c>
      <c r="R59" s="80" t="s">
        <v>14</v>
      </c>
      <c r="S59" s="58" t="s">
        <v>14</v>
      </c>
      <c r="T59" s="58" t="s">
        <v>14</v>
      </c>
      <c r="U59" s="58" t="s">
        <v>14</v>
      </c>
      <c r="V59" s="58" t="s">
        <v>14</v>
      </c>
      <c r="W59" s="58" t="s">
        <v>14</v>
      </c>
      <c r="X59" s="58" t="s">
        <v>14</v>
      </c>
      <c r="Y59" s="31" t="s">
        <v>14</v>
      </c>
      <c r="Z59" s="31" t="s">
        <v>14</v>
      </c>
      <c r="AA59" s="31" t="s">
        <v>14</v>
      </c>
      <c r="AB59" s="58" t="s">
        <v>14</v>
      </c>
      <c r="AC59" s="58"/>
      <c r="AD59" s="35"/>
    </row>
    <row r="60" spans="1:30" ht="15.65" customHeight="1" x14ac:dyDescent="0.35">
      <c r="A60" s="172">
        <v>57</v>
      </c>
      <c r="B60" s="71" t="s">
        <v>130</v>
      </c>
      <c r="C60" s="41" t="s">
        <v>33</v>
      </c>
      <c r="D60" s="165" t="s">
        <v>459</v>
      </c>
      <c r="E60" s="81" t="s">
        <v>147</v>
      </c>
      <c r="F60" s="168"/>
      <c r="G60" s="43" t="s">
        <v>76</v>
      </c>
      <c r="H60" s="45"/>
      <c r="I60" s="43" t="s">
        <v>0</v>
      </c>
      <c r="J60" s="97">
        <v>5067</v>
      </c>
      <c r="K60" s="43"/>
      <c r="L60" s="79"/>
      <c r="M60" s="45" t="s">
        <v>385</v>
      </c>
      <c r="N60" s="45"/>
      <c r="O60" s="80"/>
      <c r="P60" s="79"/>
      <c r="Q60" s="45" t="s">
        <v>14</v>
      </c>
      <c r="R60" s="80" t="s">
        <v>14</v>
      </c>
      <c r="S60" s="58" t="s">
        <v>14</v>
      </c>
      <c r="T60" s="58" t="s">
        <v>14</v>
      </c>
      <c r="U60" s="58" t="s">
        <v>14</v>
      </c>
      <c r="V60" s="58" t="s">
        <v>14</v>
      </c>
      <c r="W60" s="58" t="s">
        <v>14</v>
      </c>
      <c r="X60" s="58" t="s">
        <v>14</v>
      </c>
      <c r="Y60" s="31" t="s">
        <v>14</v>
      </c>
      <c r="Z60" s="31" t="s">
        <v>14</v>
      </c>
      <c r="AA60" s="31" t="s">
        <v>14</v>
      </c>
      <c r="AB60" s="58" t="s">
        <v>14</v>
      </c>
      <c r="AC60" s="58"/>
      <c r="AD60" s="35"/>
    </row>
    <row r="61" spans="1:30" ht="15.65" customHeight="1" x14ac:dyDescent="0.35">
      <c r="A61" s="172">
        <v>58</v>
      </c>
      <c r="B61" s="71" t="s">
        <v>479</v>
      </c>
      <c r="C61" s="41" t="s">
        <v>329</v>
      </c>
      <c r="D61" s="165" t="s">
        <v>432</v>
      </c>
      <c r="E61" s="81" t="s">
        <v>502</v>
      </c>
      <c r="F61" s="170"/>
      <c r="G61" s="43" t="s">
        <v>75</v>
      </c>
      <c r="H61" s="46"/>
      <c r="I61" s="29" t="s">
        <v>67</v>
      </c>
      <c r="J61" s="99">
        <v>4250</v>
      </c>
      <c r="K61" s="43" t="s">
        <v>117</v>
      </c>
      <c r="L61" s="79"/>
      <c r="M61" s="43"/>
      <c r="N61" s="45"/>
      <c r="O61" s="80"/>
      <c r="P61" s="79" t="s">
        <v>14</v>
      </c>
      <c r="Q61" s="45" t="s">
        <v>14</v>
      </c>
      <c r="R61" s="80" t="s">
        <v>14</v>
      </c>
      <c r="S61" s="60"/>
      <c r="T61" s="58" t="s">
        <v>14</v>
      </c>
      <c r="U61" s="58" t="s">
        <v>14</v>
      </c>
      <c r="V61" s="58" t="s">
        <v>14</v>
      </c>
      <c r="W61" s="58" t="s">
        <v>14</v>
      </c>
      <c r="X61" s="60"/>
      <c r="Y61" s="60"/>
      <c r="Z61" s="60"/>
      <c r="AA61" s="60"/>
      <c r="AB61" s="60"/>
      <c r="AC61" s="60"/>
    </row>
    <row r="62" spans="1:30" ht="15.65" customHeight="1" x14ac:dyDescent="0.35">
      <c r="A62" s="172">
        <v>59</v>
      </c>
      <c r="B62" s="71" t="s">
        <v>479</v>
      </c>
      <c r="C62" s="41" t="s">
        <v>29</v>
      </c>
      <c r="D62" s="165" t="s">
        <v>432</v>
      </c>
      <c r="E62" s="81" t="s">
        <v>327</v>
      </c>
      <c r="F62" s="168"/>
      <c r="G62" s="43" t="s">
        <v>75</v>
      </c>
      <c r="H62" s="45"/>
      <c r="I62" s="43" t="s">
        <v>67</v>
      </c>
      <c r="J62" s="97">
        <v>900</v>
      </c>
      <c r="K62" s="43" t="s">
        <v>332</v>
      </c>
      <c r="L62" s="79" t="s">
        <v>581</v>
      </c>
      <c r="M62" s="43"/>
      <c r="N62" s="45"/>
      <c r="O62" s="80"/>
      <c r="P62" s="79" t="s">
        <v>14</v>
      </c>
      <c r="Q62" s="45" t="s">
        <v>14</v>
      </c>
      <c r="R62" s="80" t="s">
        <v>14</v>
      </c>
      <c r="S62" s="58"/>
      <c r="T62" s="58" t="s">
        <v>14</v>
      </c>
      <c r="U62" s="58"/>
      <c r="V62" s="58"/>
      <c r="W62" s="58"/>
      <c r="X62" s="58"/>
      <c r="Y62" s="58"/>
      <c r="Z62" s="58"/>
      <c r="AA62" s="58"/>
      <c r="AB62" s="58"/>
      <c r="AC62" s="58"/>
      <c r="AD62" s="35"/>
    </row>
    <row r="63" spans="1:30" ht="15.65" customHeight="1" x14ac:dyDescent="0.35">
      <c r="A63" s="172">
        <v>60</v>
      </c>
      <c r="B63" s="71" t="s">
        <v>479</v>
      </c>
      <c r="C63" s="41" t="s">
        <v>29</v>
      </c>
      <c r="D63" s="165" t="s">
        <v>432</v>
      </c>
      <c r="E63" s="81" t="s">
        <v>501</v>
      </c>
      <c r="F63" s="169"/>
      <c r="G63" s="43" t="s">
        <v>75</v>
      </c>
      <c r="H63" s="30"/>
      <c r="I63" s="29" t="s">
        <v>0</v>
      </c>
      <c r="J63" s="98">
        <v>60000</v>
      </c>
      <c r="K63" s="43"/>
      <c r="L63" s="79"/>
      <c r="M63" s="45" t="s">
        <v>386</v>
      </c>
      <c r="N63" s="45"/>
      <c r="O63" s="80"/>
      <c r="P63" s="79" t="s">
        <v>14</v>
      </c>
      <c r="Q63" s="45" t="s">
        <v>14</v>
      </c>
      <c r="R63" s="80" t="s">
        <v>14</v>
      </c>
      <c r="S63" s="31"/>
      <c r="T63" s="31"/>
      <c r="U63" s="58" t="s">
        <v>14</v>
      </c>
      <c r="V63" s="58" t="s">
        <v>14</v>
      </c>
      <c r="W63" s="58" t="s">
        <v>14</v>
      </c>
      <c r="X63" s="58" t="s">
        <v>14</v>
      </c>
      <c r="Y63" s="31" t="s">
        <v>14</v>
      </c>
      <c r="Z63" s="31" t="s">
        <v>14</v>
      </c>
      <c r="AA63" s="31" t="s">
        <v>14</v>
      </c>
      <c r="AB63" s="31"/>
      <c r="AC63" s="31"/>
      <c r="AD63" s="36"/>
    </row>
    <row r="64" spans="1:30" ht="15.65" customHeight="1" x14ac:dyDescent="0.35">
      <c r="A64" s="172">
        <v>61</v>
      </c>
      <c r="B64" s="71" t="s">
        <v>479</v>
      </c>
      <c r="C64" s="41" t="s">
        <v>29</v>
      </c>
      <c r="D64" s="165" t="s">
        <v>432</v>
      </c>
      <c r="E64" s="81" t="s">
        <v>272</v>
      </c>
      <c r="F64" s="169" t="s">
        <v>273</v>
      </c>
      <c r="G64" s="29" t="s">
        <v>76</v>
      </c>
      <c r="H64" s="30"/>
      <c r="I64" s="29" t="s">
        <v>0</v>
      </c>
      <c r="J64" s="98">
        <v>11000</v>
      </c>
      <c r="K64" s="43"/>
      <c r="L64" s="79"/>
      <c r="M64" s="43"/>
      <c r="N64" s="45"/>
      <c r="O64" s="80"/>
      <c r="P64" s="79" t="s">
        <v>14</v>
      </c>
      <c r="Q64" s="45" t="s">
        <v>14</v>
      </c>
      <c r="R64" s="80" t="s">
        <v>14</v>
      </c>
      <c r="S64" s="31"/>
      <c r="T64" s="31"/>
      <c r="U64" s="31"/>
      <c r="V64" s="31"/>
      <c r="W64" s="58" t="s">
        <v>14</v>
      </c>
      <c r="X64" s="58" t="s">
        <v>14</v>
      </c>
      <c r="Y64" s="31"/>
      <c r="Z64" s="31"/>
      <c r="AA64" s="31"/>
      <c r="AB64" s="31"/>
      <c r="AC64" s="31"/>
      <c r="AD64" s="36"/>
    </row>
    <row r="65" spans="1:86" ht="15.65" customHeight="1" x14ac:dyDescent="0.35">
      <c r="A65" s="172">
        <v>62</v>
      </c>
      <c r="B65" s="71" t="s">
        <v>132</v>
      </c>
      <c r="C65" s="41" t="s">
        <v>41</v>
      </c>
      <c r="D65" s="165"/>
      <c r="E65" s="81" t="s">
        <v>265</v>
      </c>
      <c r="F65" s="170"/>
      <c r="G65" s="43" t="s">
        <v>75</v>
      </c>
      <c r="H65" s="46"/>
      <c r="I65" s="43" t="s">
        <v>67</v>
      </c>
      <c r="J65" s="98">
        <v>1700</v>
      </c>
      <c r="K65" s="43" t="s">
        <v>332</v>
      </c>
      <c r="L65" s="79" t="s">
        <v>582</v>
      </c>
      <c r="M65" s="43"/>
      <c r="N65" s="45"/>
      <c r="O65" s="80"/>
      <c r="P65" s="79"/>
      <c r="Q65" s="45" t="s">
        <v>14</v>
      </c>
      <c r="R65" s="80" t="s">
        <v>14</v>
      </c>
      <c r="S65" s="60"/>
      <c r="T65" s="58" t="s">
        <v>14</v>
      </c>
      <c r="U65" s="60"/>
      <c r="V65" s="60"/>
      <c r="W65" s="60"/>
      <c r="X65" s="60"/>
      <c r="Y65" s="60"/>
      <c r="Z65" s="60"/>
      <c r="AA65" s="60"/>
      <c r="AB65" s="60"/>
      <c r="AC65" s="60"/>
    </row>
    <row r="66" spans="1:86" x14ac:dyDescent="0.35">
      <c r="A66" s="172">
        <v>63</v>
      </c>
      <c r="B66" s="71" t="s">
        <v>132</v>
      </c>
      <c r="C66" s="41" t="s">
        <v>49</v>
      </c>
      <c r="D66" s="165" t="s">
        <v>561</v>
      </c>
      <c r="E66" s="81" t="s">
        <v>245</v>
      </c>
      <c r="F66" s="168" t="s">
        <v>247</v>
      </c>
      <c r="G66" s="43" t="s">
        <v>75</v>
      </c>
      <c r="H66" s="45"/>
      <c r="I66" s="43" t="s">
        <v>58</v>
      </c>
      <c r="J66" s="97">
        <v>10000</v>
      </c>
      <c r="K66" s="43"/>
      <c r="L66" s="79"/>
      <c r="M66" s="45" t="s">
        <v>385</v>
      </c>
      <c r="N66" s="45"/>
      <c r="O66" s="80"/>
      <c r="P66" s="79" t="s">
        <v>14</v>
      </c>
      <c r="Q66" s="45" t="s">
        <v>14</v>
      </c>
      <c r="R66" s="80" t="s">
        <v>14</v>
      </c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 t="s">
        <v>14</v>
      </c>
      <c r="AD66" s="35"/>
    </row>
    <row r="67" spans="1:86" x14ac:dyDescent="0.35">
      <c r="A67" s="172">
        <v>64</v>
      </c>
      <c r="B67" s="71" t="s">
        <v>133</v>
      </c>
      <c r="C67" s="41" t="s">
        <v>21</v>
      </c>
      <c r="D67" s="165" t="s">
        <v>425</v>
      </c>
      <c r="E67" s="81" t="s">
        <v>524</v>
      </c>
      <c r="F67" s="168" t="s">
        <v>123</v>
      </c>
      <c r="G67" s="43" t="s">
        <v>76</v>
      </c>
      <c r="H67" s="45"/>
      <c r="I67" s="43" t="s">
        <v>60</v>
      </c>
      <c r="J67" s="97">
        <v>13000</v>
      </c>
      <c r="K67" s="43"/>
      <c r="L67" s="79"/>
      <c r="M67" s="45" t="s">
        <v>385</v>
      </c>
      <c r="N67" s="45"/>
      <c r="O67" s="80"/>
      <c r="P67" s="79"/>
      <c r="Q67" s="45" t="s">
        <v>14</v>
      </c>
      <c r="R67" s="80" t="s">
        <v>14</v>
      </c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35"/>
    </row>
    <row r="68" spans="1:86" s="28" customFormat="1" ht="15.65" customHeight="1" x14ac:dyDescent="0.35">
      <c r="A68" s="172">
        <v>65</v>
      </c>
      <c r="B68" s="71" t="s">
        <v>133</v>
      </c>
      <c r="C68" s="41" t="s">
        <v>21</v>
      </c>
      <c r="D68" s="165" t="s">
        <v>425</v>
      </c>
      <c r="E68" s="81" t="s">
        <v>518</v>
      </c>
      <c r="F68" s="168"/>
      <c r="G68" s="43" t="s">
        <v>77</v>
      </c>
      <c r="H68" s="45"/>
      <c r="I68" s="43" t="s">
        <v>60</v>
      </c>
      <c r="J68" s="97">
        <v>1800</v>
      </c>
      <c r="K68" s="43" t="s">
        <v>332</v>
      </c>
      <c r="L68" s="79" t="s">
        <v>582</v>
      </c>
      <c r="M68" s="43"/>
      <c r="N68" s="45"/>
      <c r="O68" s="80"/>
      <c r="P68" s="79"/>
      <c r="Q68" s="45"/>
      <c r="R68" s="80" t="s">
        <v>14</v>
      </c>
      <c r="S68" s="58" t="s">
        <v>14</v>
      </c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35" t="s">
        <v>179</v>
      </c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</row>
    <row r="69" spans="1:86" ht="15.65" customHeight="1" x14ac:dyDescent="0.35">
      <c r="A69" s="172">
        <v>66</v>
      </c>
      <c r="B69" s="71" t="s">
        <v>133</v>
      </c>
      <c r="C69" s="41" t="s">
        <v>263</v>
      </c>
      <c r="D69" s="165" t="s">
        <v>449</v>
      </c>
      <c r="E69" s="81" t="s">
        <v>374</v>
      </c>
      <c r="F69" s="170"/>
      <c r="G69" s="43" t="s">
        <v>76</v>
      </c>
      <c r="H69" s="46"/>
      <c r="I69" s="43" t="s">
        <v>64</v>
      </c>
      <c r="J69" s="98">
        <v>1500</v>
      </c>
      <c r="K69" s="43"/>
      <c r="L69" s="79"/>
      <c r="M69" s="43"/>
      <c r="N69" s="45"/>
      <c r="O69" s="80"/>
      <c r="P69" s="79"/>
      <c r="Q69" s="45" t="s">
        <v>14</v>
      </c>
      <c r="R69" s="80" t="s">
        <v>14</v>
      </c>
      <c r="S69" s="60"/>
      <c r="T69" s="60"/>
      <c r="U69" s="60"/>
      <c r="V69" s="58" t="s">
        <v>14</v>
      </c>
      <c r="W69" s="60"/>
      <c r="X69" s="60"/>
      <c r="Y69" s="60"/>
      <c r="Z69" s="60"/>
      <c r="AA69" s="60"/>
      <c r="AB69" s="60"/>
      <c r="AC69" s="60"/>
    </row>
    <row r="70" spans="1:86" ht="15.65" customHeight="1" x14ac:dyDescent="0.35">
      <c r="A70" s="172">
        <v>67</v>
      </c>
      <c r="B70" s="71" t="s">
        <v>133</v>
      </c>
      <c r="C70" s="41" t="s">
        <v>21</v>
      </c>
      <c r="D70" s="165" t="s">
        <v>435</v>
      </c>
      <c r="E70" s="81" t="s">
        <v>120</v>
      </c>
      <c r="F70" s="168"/>
      <c r="G70" s="43" t="s">
        <v>76</v>
      </c>
      <c r="H70" s="45"/>
      <c r="I70" s="43" t="s">
        <v>0</v>
      </c>
      <c r="J70" s="98">
        <v>1000</v>
      </c>
      <c r="K70" s="43"/>
      <c r="L70" s="79"/>
      <c r="M70" s="43"/>
      <c r="N70" s="45"/>
      <c r="O70" s="80"/>
      <c r="P70" s="79"/>
      <c r="Q70" s="45" t="s">
        <v>14</v>
      </c>
      <c r="R70" s="80" t="s">
        <v>14</v>
      </c>
      <c r="S70" s="58"/>
      <c r="T70" s="58"/>
      <c r="U70" s="58"/>
      <c r="V70" s="58"/>
      <c r="W70" s="58"/>
      <c r="X70" s="58"/>
      <c r="Y70" s="31" t="s">
        <v>14</v>
      </c>
      <c r="Z70" s="58"/>
      <c r="AA70" s="58"/>
      <c r="AB70" s="58"/>
      <c r="AC70" s="58"/>
      <c r="AD70" s="35"/>
    </row>
    <row r="71" spans="1:86" ht="15.65" customHeight="1" x14ac:dyDescent="0.35">
      <c r="A71" s="172">
        <v>68</v>
      </c>
      <c r="B71" s="71" t="s">
        <v>133</v>
      </c>
      <c r="C71" s="41" t="s">
        <v>21</v>
      </c>
      <c r="D71" s="165" t="s">
        <v>435</v>
      </c>
      <c r="E71" s="81" t="s">
        <v>121</v>
      </c>
      <c r="F71" s="168"/>
      <c r="G71" s="43" t="s">
        <v>77</v>
      </c>
      <c r="H71" s="45"/>
      <c r="I71" s="43" t="s">
        <v>0</v>
      </c>
      <c r="J71" s="98">
        <v>1000</v>
      </c>
      <c r="K71" s="43"/>
      <c r="L71" s="79"/>
      <c r="M71" s="43"/>
      <c r="N71" s="45"/>
      <c r="O71" s="80"/>
      <c r="P71" s="79"/>
      <c r="Q71" s="45" t="s">
        <v>14</v>
      </c>
      <c r="R71" s="80" t="s">
        <v>14</v>
      </c>
      <c r="S71" s="58"/>
      <c r="T71" s="58"/>
      <c r="U71" s="58"/>
      <c r="V71" s="58"/>
      <c r="W71" s="58"/>
      <c r="X71" s="58"/>
      <c r="Y71" s="58"/>
      <c r="Z71" s="31" t="s">
        <v>14</v>
      </c>
      <c r="AA71" s="58"/>
      <c r="AB71" s="58"/>
      <c r="AC71" s="58"/>
      <c r="AD71" s="35"/>
    </row>
    <row r="72" spans="1:86" ht="15.65" customHeight="1" x14ac:dyDescent="0.35">
      <c r="A72" s="172">
        <v>69</v>
      </c>
      <c r="B72" s="71" t="s">
        <v>133</v>
      </c>
      <c r="C72" s="41" t="s">
        <v>21</v>
      </c>
      <c r="D72" s="165" t="s">
        <v>435</v>
      </c>
      <c r="E72" s="81" t="s">
        <v>125</v>
      </c>
      <c r="F72" s="168" t="s">
        <v>126</v>
      </c>
      <c r="G72" s="43" t="s">
        <v>76</v>
      </c>
      <c r="H72" s="45"/>
      <c r="I72" s="43" t="s">
        <v>0</v>
      </c>
      <c r="J72" s="98">
        <v>4000</v>
      </c>
      <c r="K72" s="43"/>
      <c r="L72" s="79"/>
      <c r="M72" s="43"/>
      <c r="N72" s="45" t="s">
        <v>14</v>
      </c>
      <c r="O72" s="80"/>
      <c r="P72" s="79"/>
      <c r="Q72" s="45" t="s">
        <v>14</v>
      </c>
      <c r="R72" s="80" t="s">
        <v>14</v>
      </c>
      <c r="S72" s="58"/>
      <c r="T72" s="58"/>
      <c r="U72" s="58"/>
      <c r="V72" s="58"/>
      <c r="W72" s="58"/>
      <c r="X72" s="58"/>
      <c r="Y72" s="31" t="s">
        <v>14</v>
      </c>
      <c r="Z72" s="31" t="s">
        <v>14</v>
      </c>
      <c r="AA72" s="58"/>
      <c r="AB72" s="58"/>
      <c r="AC72" s="58"/>
      <c r="AD72" s="35"/>
    </row>
    <row r="73" spans="1:86" ht="15.65" customHeight="1" x14ac:dyDescent="0.35">
      <c r="A73" s="172">
        <v>70</v>
      </c>
      <c r="B73" s="71" t="s">
        <v>133</v>
      </c>
      <c r="C73" s="41" t="s">
        <v>23</v>
      </c>
      <c r="D73" s="165" t="s">
        <v>449</v>
      </c>
      <c r="E73" s="81" t="s">
        <v>520</v>
      </c>
      <c r="F73" s="168"/>
      <c r="G73" s="43" t="s">
        <v>76</v>
      </c>
      <c r="H73" s="45" t="s">
        <v>1</v>
      </c>
      <c r="I73" s="43" t="s">
        <v>66</v>
      </c>
      <c r="J73" s="97">
        <v>985</v>
      </c>
      <c r="K73" s="43" t="s">
        <v>332</v>
      </c>
      <c r="L73" s="79" t="s">
        <v>582</v>
      </c>
      <c r="M73" s="43"/>
      <c r="N73" s="45"/>
      <c r="O73" s="80"/>
      <c r="P73" s="79"/>
      <c r="Q73" s="45" t="s">
        <v>14</v>
      </c>
      <c r="R73" s="80" t="s">
        <v>14</v>
      </c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35"/>
    </row>
    <row r="74" spans="1:86" ht="15.65" customHeight="1" x14ac:dyDescent="0.35">
      <c r="A74" s="172">
        <v>71</v>
      </c>
      <c r="B74" s="71" t="s">
        <v>133</v>
      </c>
      <c r="C74" s="41" t="s">
        <v>263</v>
      </c>
      <c r="D74" s="165" t="s">
        <v>427</v>
      </c>
      <c r="E74" s="81" t="s">
        <v>527</v>
      </c>
      <c r="F74" s="170"/>
      <c r="G74" s="43" t="s">
        <v>75</v>
      </c>
      <c r="H74" s="46"/>
      <c r="I74" s="43" t="s">
        <v>54</v>
      </c>
      <c r="J74" s="97">
        <v>360</v>
      </c>
      <c r="K74" s="43"/>
      <c r="L74" s="79"/>
      <c r="M74" s="43"/>
      <c r="N74" s="45"/>
      <c r="O74" s="80"/>
      <c r="P74" s="79"/>
      <c r="Q74" s="45" t="s">
        <v>14</v>
      </c>
      <c r="R74" s="80" t="s">
        <v>14</v>
      </c>
      <c r="S74" s="60"/>
      <c r="T74" s="60"/>
      <c r="U74" s="60"/>
      <c r="V74" s="58" t="s">
        <v>14</v>
      </c>
      <c r="W74" s="60"/>
      <c r="X74" s="60"/>
      <c r="Y74" s="60"/>
      <c r="Z74" s="60"/>
      <c r="AA74" s="60"/>
      <c r="AB74" s="60"/>
      <c r="AC74" s="60"/>
    </row>
    <row r="75" spans="1:86" ht="15.65" customHeight="1" x14ac:dyDescent="0.35">
      <c r="A75" s="172">
        <v>72</v>
      </c>
      <c r="B75" s="71" t="s">
        <v>133</v>
      </c>
      <c r="C75" s="41" t="s">
        <v>263</v>
      </c>
      <c r="D75" s="165" t="s">
        <v>449</v>
      </c>
      <c r="E75" s="81" t="s">
        <v>526</v>
      </c>
      <c r="F75" s="170"/>
      <c r="G75" s="43" t="s">
        <v>76</v>
      </c>
      <c r="H75" s="46"/>
      <c r="I75" s="43" t="s">
        <v>65</v>
      </c>
      <c r="J75" s="97">
        <v>360</v>
      </c>
      <c r="K75" s="43"/>
      <c r="L75" s="79"/>
      <c r="M75" s="43"/>
      <c r="N75" s="45"/>
      <c r="O75" s="80"/>
      <c r="P75" s="79"/>
      <c r="Q75" s="45" t="s">
        <v>14</v>
      </c>
      <c r="R75" s="80" t="s">
        <v>14</v>
      </c>
      <c r="S75" s="60"/>
      <c r="T75" s="58" t="s">
        <v>14</v>
      </c>
      <c r="U75" s="60"/>
      <c r="V75" s="60"/>
      <c r="W75" s="60"/>
      <c r="X75" s="60"/>
      <c r="Y75" s="60"/>
      <c r="Z75" s="60"/>
      <c r="AA75" s="60"/>
      <c r="AB75" s="60"/>
      <c r="AC75" s="60"/>
    </row>
    <row r="76" spans="1:86" ht="15.65" customHeight="1" x14ac:dyDescent="0.35">
      <c r="A76" s="172">
        <v>73</v>
      </c>
      <c r="B76" s="71" t="s">
        <v>133</v>
      </c>
      <c r="C76" s="41" t="s">
        <v>263</v>
      </c>
      <c r="D76" s="165" t="s">
        <v>449</v>
      </c>
      <c r="E76" s="81" t="s">
        <v>373</v>
      </c>
      <c r="F76" s="170"/>
      <c r="G76" s="43" t="s">
        <v>76</v>
      </c>
      <c r="H76" s="46"/>
      <c r="I76" s="43" t="s">
        <v>63</v>
      </c>
      <c r="J76" s="98">
        <v>500</v>
      </c>
      <c r="K76" s="43"/>
      <c r="L76" s="79"/>
      <c r="M76" s="43"/>
      <c r="N76" s="45"/>
      <c r="O76" s="80"/>
      <c r="P76" s="79"/>
      <c r="Q76" s="45" t="s">
        <v>14</v>
      </c>
      <c r="R76" s="80" t="s">
        <v>14</v>
      </c>
      <c r="S76" s="60"/>
      <c r="T76" s="58" t="s">
        <v>14</v>
      </c>
      <c r="U76" s="60"/>
      <c r="V76" s="60"/>
      <c r="W76" s="60"/>
      <c r="X76" s="60"/>
      <c r="Y76" s="60"/>
      <c r="Z76" s="60"/>
      <c r="AA76" s="60"/>
      <c r="AB76" s="60"/>
      <c r="AC76" s="60"/>
    </row>
    <row r="77" spans="1:86" ht="15.65" customHeight="1" x14ac:dyDescent="0.35">
      <c r="A77" s="172">
        <v>74</v>
      </c>
      <c r="B77" s="71" t="s">
        <v>133</v>
      </c>
      <c r="C77" s="41" t="s">
        <v>23</v>
      </c>
      <c r="D77" s="165" t="s">
        <v>427</v>
      </c>
      <c r="E77" s="81" t="s">
        <v>124</v>
      </c>
      <c r="F77" s="168" t="s">
        <v>85</v>
      </c>
      <c r="G77" s="43" t="s">
        <v>76</v>
      </c>
      <c r="H77" s="45"/>
      <c r="I77" s="43" t="s">
        <v>56</v>
      </c>
      <c r="J77" s="97">
        <v>4650</v>
      </c>
      <c r="K77" s="43"/>
      <c r="L77" s="79" t="s">
        <v>582</v>
      </c>
      <c r="M77" s="43"/>
      <c r="N77" s="45"/>
      <c r="O77" s="80"/>
      <c r="P77" s="79"/>
      <c r="Q77" s="45" t="s">
        <v>14</v>
      </c>
      <c r="R77" s="80" t="s">
        <v>14</v>
      </c>
      <c r="S77" s="58"/>
      <c r="T77" s="58"/>
      <c r="U77" s="58" t="s">
        <v>14</v>
      </c>
      <c r="V77" s="58"/>
      <c r="W77" s="58"/>
      <c r="X77" s="58"/>
      <c r="Y77" s="58"/>
      <c r="Z77" s="58"/>
      <c r="AA77" s="58"/>
      <c r="AB77" s="58"/>
      <c r="AC77" s="58"/>
      <c r="AD77" s="35" t="s">
        <v>236</v>
      </c>
    </row>
    <row r="78" spans="1:86" ht="15.65" customHeight="1" x14ac:dyDescent="0.35">
      <c r="A78" s="172">
        <v>75</v>
      </c>
      <c r="B78" s="71" t="s">
        <v>133</v>
      </c>
      <c r="C78" s="41" t="s">
        <v>23</v>
      </c>
      <c r="D78" s="165" t="s">
        <v>435</v>
      </c>
      <c r="E78" s="82" t="s">
        <v>262</v>
      </c>
      <c r="F78" s="168"/>
      <c r="G78" s="43" t="s">
        <v>81</v>
      </c>
      <c r="H78" s="45"/>
      <c r="I78" s="43" t="s">
        <v>67</v>
      </c>
      <c r="J78" s="98">
        <v>300</v>
      </c>
      <c r="K78" s="43"/>
      <c r="L78" s="79" t="s">
        <v>582</v>
      </c>
      <c r="M78" s="43"/>
      <c r="N78" s="45"/>
      <c r="O78" s="80"/>
      <c r="P78" s="79" t="s">
        <v>14</v>
      </c>
      <c r="Q78" s="45"/>
      <c r="R78" s="80"/>
      <c r="S78" s="58"/>
      <c r="T78" s="58" t="s">
        <v>14</v>
      </c>
      <c r="U78" s="58"/>
      <c r="V78" s="58"/>
      <c r="W78" s="58"/>
      <c r="X78" s="58"/>
      <c r="Y78" s="58"/>
      <c r="Z78" s="58"/>
      <c r="AA78" s="58"/>
      <c r="AB78" s="58"/>
      <c r="AC78" s="58"/>
      <c r="AD78" s="35"/>
    </row>
    <row r="79" spans="1:86" ht="15.65" customHeight="1" x14ac:dyDescent="0.35">
      <c r="A79" s="172">
        <v>76</v>
      </c>
      <c r="B79" s="71" t="s">
        <v>133</v>
      </c>
      <c r="C79" s="41" t="s">
        <v>23</v>
      </c>
      <c r="D79" s="165" t="s">
        <v>427</v>
      </c>
      <c r="E79" s="82" t="s">
        <v>525</v>
      </c>
      <c r="F79" s="168" t="s">
        <v>414</v>
      </c>
      <c r="G79" s="43" t="s">
        <v>76</v>
      </c>
      <c r="H79" s="45"/>
      <c r="I79" s="43" t="s">
        <v>52</v>
      </c>
      <c r="J79" s="97">
        <v>1000</v>
      </c>
      <c r="K79" s="43" t="s">
        <v>332</v>
      </c>
      <c r="L79" s="79"/>
      <c r="M79" s="43"/>
      <c r="N79" s="45"/>
      <c r="O79" s="80"/>
      <c r="P79" s="79"/>
      <c r="Q79" s="45" t="s">
        <v>14</v>
      </c>
      <c r="R79" s="80" t="s">
        <v>14</v>
      </c>
      <c r="S79" s="58"/>
      <c r="T79" s="58"/>
      <c r="U79" s="58" t="s">
        <v>14</v>
      </c>
      <c r="V79" s="58"/>
      <c r="W79" s="58"/>
      <c r="X79" s="58"/>
      <c r="Y79" s="58"/>
      <c r="Z79" s="58"/>
      <c r="AA79" s="58"/>
      <c r="AB79" s="58"/>
      <c r="AC79" s="58"/>
      <c r="AD79" s="35"/>
    </row>
    <row r="80" spans="1:86" ht="15.65" customHeight="1" x14ac:dyDescent="0.35">
      <c r="A80" s="172">
        <v>77</v>
      </c>
      <c r="B80" s="71" t="s">
        <v>133</v>
      </c>
      <c r="C80" s="41" t="s">
        <v>23</v>
      </c>
      <c r="D80" s="165" t="s">
        <v>427</v>
      </c>
      <c r="E80" s="82" t="s">
        <v>492</v>
      </c>
      <c r="F80" s="168" t="s">
        <v>412</v>
      </c>
      <c r="G80" s="43" t="s">
        <v>81</v>
      </c>
      <c r="H80" s="45"/>
      <c r="I80" s="43" t="s">
        <v>52</v>
      </c>
      <c r="J80" s="98">
        <v>250</v>
      </c>
      <c r="K80" s="43"/>
      <c r="L80" s="79" t="s">
        <v>582</v>
      </c>
      <c r="M80" s="43"/>
      <c r="N80" s="45"/>
      <c r="O80" s="80"/>
      <c r="P80" s="79" t="s">
        <v>14</v>
      </c>
      <c r="Q80" s="45"/>
      <c r="R80" s="80"/>
      <c r="S80" s="31"/>
      <c r="T80" s="58" t="s">
        <v>14</v>
      </c>
      <c r="U80" s="58"/>
      <c r="V80" s="58"/>
      <c r="W80" s="58"/>
      <c r="X80" s="58"/>
      <c r="Y80" s="58"/>
      <c r="Z80" s="58"/>
      <c r="AA80" s="58"/>
      <c r="AB80" s="58"/>
      <c r="AC80" s="58"/>
      <c r="AD80" s="35" t="s">
        <v>127</v>
      </c>
    </row>
    <row r="81" spans="1:30" ht="15.65" customHeight="1" x14ac:dyDescent="0.35">
      <c r="A81" s="172">
        <v>78</v>
      </c>
      <c r="B81" s="71" t="s">
        <v>133</v>
      </c>
      <c r="C81" s="41" t="s">
        <v>23</v>
      </c>
      <c r="D81" s="165" t="s">
        <v>427</v>
      </c>
      <c r="E81" s="82" t="s">
        <v>122</v>
      </c>
      <c r="F81" s="168" t="s">
        <v>413</v>
      </c>
      <c r="G81" s="43" t="s">
        <v>76</v>
      </c>
      <c r="H81" s="45"/>
      <c r="I81" s="43" t="s">
        <v>52</v>
      </c>
      <c r="J81" s="97">
        <v>20000</v>
      </c>
      <c r="K81" s="43"/>
      <c r="L81" s="79"/>
      <c r="M81" s="43"/>
      <c r="N81" s="45"/>
      <c r="O81" s="80"/>
      <c r="P81" s="79"/>
      <c r="Q81" s="45" t="s">
        <v>14</v>
      </c>
      <c r="R81" s="80" t="s">
        <v>14</v>
      </c>
      <c r="S81" s="58"/>
      <c r="T81" s="58"/>
      <c r="U81" s="58"/>
      <c r="V81" s="58"/>
      <c r="W81" s="58" t="s">
        <v>14</v>
      </c>
      <c r="X81" s="58" t="s">
        <v>14</v>
      </c>
      <c r="Y81" s="58"/>
      <c r="Z81" s="58"/>
      <c r="AA81" s="58"/>
      <c r="AB81" s="58"/>
      <c r="AC81" s="58"/>
      <c r="AD81" s="35"/>
    </row>
    <row r="82" spans="1:30" ht="15.65" customHeight="1" x14ac:dyDescent="0.35">
      <c r="A82" s="172">
        <v>79</v>
      </c>
      <c r="B82" s="71" t="s">
        <v>133</v>
      </c>
      <c r="C82" s="41" t="s">
        <v>23</v>
      </c>
      <c r="D82" s="165" t="s">
        <v>455</v>
      </c>
      <c r="E82" s="81" t="s">
        <v>528</v>
      </c>
      <c r="F82" s="168"/>
      <c r="G82" s="43" t="s">
        <v>76</v>
      </c>
      <c r="H82" s="45"/>
      <c r="I82" s="43" t="s">
        <v>55</v>
      </c>
      <c r="J82" s="97">
        <v>4000</v>
      </c>
      <c r="K82" s="43"/>
      <c r="L82" s="79"/>
      <c r="M82" s="43"/>
      <c r="N82" s="45"/>
      <c r="O82" s="80"/>
      <c r="P82" s="79"/>
      <c r="Q82" s="45" t="s">
        <v>14</v>
      </c>
      <c r="R82" s="80" t="s">
        <v>14</v>
      </c>
      <c r="S82" s="58"/>
      <c r="T82" s="58"/>
      <c r="U82" s="58"/>
      <c r="V82" s="58" t="s">
        <v>14</v>
      </c>
      <c r="W82" s="58"/>
      <c r="X82" s="58"/>
      <c r="Y82" s="58"/>
      <c r="Z82" s="58"/>
      <c r="AA82" s="58"/>
      <c r="AB82" s="58"/>
      <c r="AC82" s="58"/>
      <c r="AD82" s="35"/>
    </row>
    <row r="83" spans="1:30" ht="15.65" customHeight="1" x14ac:dyDescent="0.35">
      <c r="A83" s="172">
        <v>80</v>
      </c>
      <c r="B83" s="71" t="s">
        <v>133</v>
      </c>
      <c r="C83" s="41" t="s">
        <v>23</v>
      </c>
      <c r="D83" s="165" t="s">
        <v>455</v>
      </c>
      <c r="E83" s="81" t="s">
        <v>118</v>
      </c>
      <c r="F83" s="168"/>
      <c r="G83" s="43" t="s">
        <v>76</v>
      </c>
      <c r="H83" s="45"/>
      <c r="I83" s="43" t="s">
        <v>55</v>
      </c>
      <c r="J83" s="97">
        <v>360</v>
      </c>
      <c r="K83" s="43"/>
      <c r="L83" s="79"/>
      <c r="M83" s="43"/>
      <c r="N83" s="45"/>
      <c r="O83" s="80"/>
      <c r="P83" s="79"/>
      <c r="Q83" s="45" t="s">
        <v>14</v>
      </c>
      <c r="R83" s="80" t="s">
        <v>14</v>
      </c>
      <c r="S83" s="58"/>
      <c r="T83" s="58"/>
      <c r="U83" s="58"/>
      <c r="V83" s="58" t="s">
        <v>14</v>
      </c>
      <c r="W83" s="58"/>
      <c r="X83" s="58"/>
      <c r="Y83" s="58"/>
      <c r="Z83" s="58"/>
      <c r="AA83" s="58"/>
      <c r="AB83" s="58"/>
      <c r="AC83" s="58"/>
      <c r="AD83" s="35"/>
    </row>
    <row r="84" spans="1:30" ht="15.65" customHeight="1" x14ac:dyDescent="0.35">
      <c r="A84" s="172">
        <v>81</v>
      </c>
      <c r="B84" s="71" t="s">
        <v>133</v>
      </c>
      <c r="C84" s="41" t="s">
        <v>23</v>
      </c>
      <c r="D84" s="165" t="s">
        <v>427</v>
      </c>
      <c r="E84" s="82" t="s">
        <v>119</v>
      </c>
      <c r="F84" s="168"/>
      <c r="G84" s="43" t="s">
        <v>81</v>
      </c>
      <c r="H84" s="45"/>
      <c r="I84" s="43" t="s">
        <v>53</v>
      </c>
      <c r="J84" s="97">
        <v>120</v>
      </c>
      <c r="K84" s="43"/>
      <c r="L84" s="79" t="s">
        <v>582</v>
      </c>
      <c r="M84" s="43"/>
      <c r="N84" s="45"/>
      <c r="O84" s="80"/>
      <c r="P84" s="79" t="s">
        <v>14</v>
      </c>
      <c r="Q84" s="45"/>
      <c r="R84" s="80"/>
      <c r="S84" s="58"/>
      <c r="T84" s="58" t="s">
        <v>14</v>
      </c>
      <c r="U84" s="58"/>
      <c r="V84" s="58"/>
      <c r="W84" s="58"/>
      <c r="X84" s="58"/>
      <c r="Y84" s="58"/>
      <c r="Z84" s="58"/>
      <c r="AA84" s="58"/>
      <c r="AB84" s="58"/>
      <c r="AC84" s="58"/>
      <c r="AD84" s="35"/>
    </row>
    <row r="85" spans="1:30" ht="15.65" customHeight="1" x14ac:dyDescent="0.35">
      <c r="A85" s="172">
        <v>82</v>
      </c>
      <c r="B85" s="71" t="s">
        <v>133</v>
      </c>
      <c r="C85" s="41" t="s">
        <v>25</v>
      </c>
      <c r="D85" s="165" t="s">
        <v>560</v>
      </c>
      <c r="E85" s="81" t="s">
        <v>285</v>
      </c>
      <c r="F85" s="168" t="s">
        <v>266</v>
      </c>
      <c r="G85" s="43" t="s">
        <v>75</v>
      </c>
      <c r="H85" s="45"/>
      <c r="I85" s="43" t="s">
        <v>67</v>
      </c>
      <c r="J85" s="101">
        <v>10000</v>
      </c>
      <c r="K85" s="43"/>
      <c r="L85" s="79"/>
      <c r="M85" s="43"/>
      <c r="N85" s="45"/>
      <c r="O85" s="80"/>
      <c r="P85" s="79" t="s">
        <v>14</v>
      </c>
      <c r="Q85" s="45" t="s">
        <v>14</v>
      </c>
      <c r="R85" s="80" t="s">
        <v>14</v>
      </c>
      <c r="S85" s="58"/>
      <c r="T85" s="58"/>
      <c r="U85" s="58"/>
      <c r="V85" s="58"/>
      <c r="W85" s="58" t="s">
        <v>14</v>
      </c>
      <c r="X85" s="58" t="s">
        <v>14</v>
      </c>
      <c r="Y85" s="58"/>
      <c r="Z85" s="58"/>
      <c r="AA85" s="58"/>
      <c r="AB85" s="58"/>
      <c r="AC85" s="58" t="s">
        <v>14</v>
      </c>
      <c r="AD85" s="35"/>
    </row>
    <row r="86" spans="1:30" ht="15.65" customHeight="1" x14ac:dyDescent="0.35">
      <c r="A86" s="172">
        <v>83</v>
      </c>
      <c r="B86" s="71" t="s">
        <v>482</v>
      </c>
      <c r="C86" s="41" t="s">
        <v>19</v>
      </c>
      <c r="D86" s="165" t="s">
        <v>424</v>
      </c>
      <c r="E86" s="81" t="s">
        <v>280</v>
      </c>
      <c r="F86" s="169"/>
      <c r="G86" s="29" t="s">
        <v>75</v>
      </c>
      <c r="H86" s="30"/>
      <c r="I86" s="29" t="s">
        <v>0</v>
      </c>
      <c r="J86" s="98">
        <v>1000</v>
      </c>
      <c r="K86" s="43"/>
      <c r="L86" s="79"/>
      <c r="M86" s="43"/>
      <c r="N86" s="45"/>
      <c r="O86" s="80"/>
      <c r="P86" s="79"/>
      <c r="Q86" s="45" t="s">
        <v>14</v>
      </c>
      <c r="R86" s="80" t="s">
        <v>14</v>
      </c>
      <c r="S86" s="31"/>
      <c r="T86" s="31"/>
      <c r="U86" s="31"/>
      <c r="V86" s="31"/>
      <c r="W86" s="58" t="s">
        <v>14</v>
      </c>
      <c r="X86" s="58" t="s">
        <v>14</v>
      </c>
      <c r="Y86" s="31"/>
      <c r="Z86" s="31"/>
      <c r="AA86" s="31"/>
      <c r="AB86" s="31"/>
      <c r="AC86" s="31"/>
      <c r="AD86" s="36"/>
    </row>
    <row r="87" spans="1:30" ht="15.65" customHeight="1" x14ac:dyDescent="0.35">
      <c r="A87" s="172">
        <v>84</v>
      </c>
      <c r="B87" s="71" t="s">
        <v>482</v>
      </c>
      <c r="C87" s="41" t="s">
        <v>19</v>
      </c>
      <c r="D87" s="165" t="s">
        <v>424</v>
      </c>
      <c r="E87" s="81" t="s">
        <v>499</v>
      </c>
      <c r="F87" s="169"/>
      <c r="G87" s="29" t="s">
        <v>75</v>
      </c>
      <c r="H87" s="30"/>
      <c r="I87" s="29" t="s">
        <v>0</v>
      </c>
      <c r="J87" s="98">
        <v>2250</v>
      </c>
      <c r="K87" s="43"/>
      <c r="L87" s="79"/>
      <c r="M87" s="43"/>
      <c r="N87" s="45"/>
      <c r="O87" s="80"/>
      <c r="P87" s="79"/>
      <c r="Q87" s="45" t="s">
        <v>14</v>
      </c>
      <c r="R87" s="80" t="s">
        <v>14</v>
      </c>
      <c r="S87" s="31"/>
      <c r="T87" s="58" t="s">
        <v>14</v>
      </c>
      <c r="U87" s="58" t="s">
        <v>14</v>
      </c>
      <c r="V87" s="58" t="s">
        <v>14</v>
      </c>
      <c r="W87" s="58" t="s">
        <v>14</v>
      </c>
      <c r="X87" s="31"/>
      <c r="Y87" s="31"/>
      <c r="Z87" s="31"/>
      <c r="AA87" s="31"/>
      <c r="AB87" s="31"/>
      <c r="AC87" s="31"/>
      <c r="AD87" s="36"/>
    </row>
    <row r="88" spans="1:30" ht="15.65" customHeight="1" x14ac:dyDescent="0.35">
      <c r="A88" s="172">
        <v>85</v>
      </c>
      <c r="B88" s="71" t="s">
        <v>482</v>
      </c>
      <c r="C88" s="41" t="s">
        <v>19</v>
      </c>
      <c r="D88" s="165" t="s">
        <v>424</v>
      </c>
      <c r="E88" s="81" t="s">
        <v>282</v>
      </c>
      <c r="F88" s="169"/>
      <c r="G88" s="29" t="s">
        <v>75</v>
      </c>
      <c r="H88" s="30"/>
      <c r="I88" s="29" t="s">
        <v>0</v>
      </c>
      <c r="J88" s="98">
        <v>7000</v>
      </c>
      <c r="K88" s="43"/>
      <c r="L88" s="79"/>
      <c r="M88" s="43"/>
      <c r="N88" s="45"/>
      <c r="O88" s="80"/>
      <c r="P88" s="79"/>
      <c r="Q88" s="45" t="s">
        <v>14</v>
      </c>
      <c r="R88" s="80" t="s">
        <v>14</v>
      </c>
      <c r="S88" s="31"/>
      <c r="T88" s="31"/>
      <c r="U88" s="31"/>
      <c r="V88" s="31"/>
      <c r="W88" s="31"/>
      <c r="X88" s="58" t="s">
        <v>14</v>
      </c>
      <c r="Y88" s="31" t="s">
        <v>14</v>
      </c>
      <c r="Z88" s="31" t="s">
        <v>14</v>
      </c>
      <c r="AA88" s="31" t="s">
        <v>14</v>
      </c>
      <c r="AB88" s="31"/>
      <c r="AC88" s="31"/>
      <c r="AD88" s="36"/>
    </row>
    <row r="89" spans="1:30" ht="15.65" customHeight="1" x14ac:dyDescent="0.35">
      <c r="A89" s="172">
        <v>86</v>
      </c>
      <c r="B89" s="71" t="s">
        <v>482</v>
      </c>
      <c r="C89" s="41" t="s">
        <v>23</v>
      </c>
      <c r="D89" s="165" t="s">
        <v>424</v>
      </c>
      <c r="E89" s="81" t="s">
        <v>500</v>
      </c>
      <c r="F89" s="169"/>
      <c r="G89" s="29" t="s">
        <v>75</v>
      </c>
      <c r="H89" s="30"/>
      <c r="I89" s="29" t="s">
        <v>0</v>
      </c>
      <c r="J89" s="98">
        <v>2000</v>
      </c>
      <c r="K89" s="43"/>
      <c r="L89" s="79"/>
      <c r="M89" s="43"/>
      <c r="N89" s="45"/>
      <c r="O89" s="80"/>
      <c r="P89" s="79"/>
      <c r="Q89" s="45" t="s">
        <v>14</v>
      </c>
      <c r="R89" s="80" t="s">
        <v>14</v>
      </c>
      <c r="S89" s="31"/>
      <c r="T89" s="31"/>
      <c r="U89" s="31"/>
      <c r="V89" s="31"/>
      <c r="W89" s="31"/>
      <c r="X89" s="31"/>
      <c r="Y89" s="31" t="s">
        <v>14</v>
      </c>
      <c r="Z89" s="31" t="s">
        <v>14</v>
      </c>
      <c r="AA89" s="31"/>
      <c r="AB89" s="31"/>
      <c r="AC89" s="31"/>
      <c r="AD89" s="36"/>
    </row>
    <row r="90" spans="1:30" ht="15.65" customHeight="1" x14ac:dyDescent="0.35">
      <c r="A90" s="172">
        <v>87</v>
      </c>
      <c r="B90" s="71" t="s">
        <v>482</v>
      </c>
      <c r="C90" s="41" t="s">
        <v>23</v>
      </c>
      <c r="D90" s="165" t="s">
        <v>424</v>
      </c>
      <c r="E90" s="81" t="s">
        <v>281</v>
      </c>
      <c r="F90" s="169"/>
      <c r="G90" s="29" t="s">
        <v>75</v>
      </c>
      <c r="H90" s="30"/>
      <c r="I90" s="29" t="s">
        <v>0</v>
      </c>
      <c r="J90" s="98">
        <v>2000</v>
      </c>
      <c r="K90" s="43"/>
      <c r="L90" s="79"/>
      <c r="M90" s="43"/>
      <c r="N90" s="45"/>
      <c r="O90" s="80"/>
      <c r="P90" s="79"/>
      <c r="Q90" s="45" t="s">
        <v>14</v>
      </c>
      <c r="R90" s="80" t="s">
        <v>14</v>
      </c>
      <c r="S90" s="31"/>
      <c r="T90" s="31"/>
      <c r="U90" s="31"/>
      <c r="V90" s="31"/>
      <c r="W90" s="31"/>
      <c r="X90" s="58" t="s">
        <v>14</v>
      </c>
      <c r="Y90" s="31" t="s">
        <v>14</v>
      </c>
      <c r="Z90" s="31"/>
      <c r="AA90" s="31"/>
      <c r="AB90" s="31"/>
      <c r="AC90" s="31"/>
      <c r="AD90" s="36"/>
    </row>
    <row r="91" spans="1:30" ht="15.65" customHeight="1" x14ac:dyDescent="0.35">
      <c r="A91" s="172">
        <v>88</v>
      </c>
      <c r="B91" s="71" t="s">
        <v>134</v>
      </c>
      <c r="C91" s="41" t="s">
        <v>23</v>
      </c>
      <c r="D91" s="165" t="s">
        <v>443</v>
      </c>
      <c r="E91" s="81" t="s">
        <v>90</v>
      </c>
      <c r="F91" s="168" t="s">
        <v>95</v>
      </c>
      <c r="G91" s="43" t="s">
        <v>76</v>
      </c>
      <c r="H91" s="45" t="s">
        <v>70</v>
      </c>
      <c r="I91" s="43" t="s">
        <v>0</v>
      </c>
      <c r="J91" s="97">
        <v>750</v>
      </c>
      <c r="K91" s="43"/>
      <c r="L91" s="79"/>
      <c r="M91" s="43"/>
      <c r="N91" s="45"/>
      <c r="O91" s="80"/>
      <c r="P91" s="79"/>
      <c r="Q91" s="45" t="s">
        <v>14</v>
      </c>
      <c r="R91" s="80" t="s">
        <v>14</v>
      </c>
      <c r="S91" s="58"/>
      <c r="T91" s="58" t="s">
        <v>14</v>
      </c>
      <c r="U91" s="58"/>
      <c r="V91" s="58"/>
      <c r="W91" s="58"/>
      <c r="X91" s="58"/>
      <c r="Y91" s="58"/>
      <c r="Z91" s="58"/>
      <c r="AA91" s="58"/>
      <c r="AB91" s="58"/>
      <c r="AC91" s="58"/>
      <c r="AD91" s="35" t="s">
        <v>91</v>
      </c>
    </row>
    <row r="92" spans="1:30" ht="15.65" customHeight="1" x14ac:dyDescent="0.35">
      <c r="A92" s="172">
        <v>89</v>
      </c>
      <c r="B92" s="71" t="s">
        <v>134</v>
      </c>
      <c r="C92" s="41" t="s">
        <v>23</v>
      </c>
      <c r="D92" s="165" t="s">
        <v>443</v>
      </c>
      <c r="E92" s="82" t="s">
        <v>87</v>
      </c>
      <c r="F92" s="168" t="s">
        <v>181</v>
      </c>
      <c r="G92" s="43" t="s">
        <v>81</v>
      </c>
      <c r="H92" s="45" t="s">
        <v>72</v>
      </c>
      <c r="I92" s="43" t="s">
        <v>0</v>
      </c>
      <c r="J92" s="97">
        <v>1060</v>
      </c>
      <c r="K92" s="43"/>
      <c r="L92" s="79" t="s">
        <v>582</v>
      </c>
      <c r="M92" s="43"/>
      <c r="N92" s="45"/>
      <c r="O92" s="80"/>
      <c r="P92" s="79" t="s">
        <v>14</v>
      </c>
      <c r="Q92" s="45"/>
      <c r="R92" s="80"/>
      <c r="S92" s="58"/>
      <c r="T92" s="58" t="s">
        <v>14</v>
      </c>
      <c r="U92" s="58"/>
      <c r="V92" s="58"/>
      <c r="W92" s="58"/>
      <c r="X92" s="58"/>
      <c r="Y92" s="58"/>
      <c r="Z92" s="58"/>
      <c r="AA92" s="58"/>
      <c r="AB92" s="58"/>
      <c r="AC92" s="58"/>
      <c r="AD92" s="35" t="s">
        <v>186</v>
      </c>
    </row>
    <row r="93" spans="1:30" ht="15.65" customHeight="1" x14ac:dyDescent="0.35">
      <c r="A93" s="172">
        <v>90</v>
      </c>
      <c r="B93" s="71" t="s">
        <v>134</v>
      </c>
      <c r="C93" s="41" t="s">
        <v>23</v>
      </c>
      <c r="D93" s="165" t="s">
        <v>443</v>
      </c>
      <c r="E93" s="81" t="s">
        <v>88</v>
      </c>
      <c r="F93" s="168" t="s">
        <v>89</v>
      </c>
      <c r="G93" s="43" t="s">
        <v>76</v>
      </c>
      <c r="H93" s="45" t="s">
        <v>72</v>
      </c>
      <c r="I93" s="43" t="s">
        <v>0</v>
      </c>
      <c r="J93" s="97">
        <v>1000</v>
      </c>
      <c r="K93" s="43"/>
      <c r="L93" s="79"/>
      <c r="M93" s="43"/>
      <c r="N93" s="45"/>
      <c r="O93" s="80"/>
      <c r="P93" s="79"/>
      <c r="Q93" s="45" t="s">
        <v>14</v>
      </c>
      <c r="R93" s="80" t="s">
        <v>14</v>
      </c>
      <c r="S93" s="58"/>
      <c r="T93" s="58"/>
      <c r="U93" s="58"/>
      <c r="V93" s="58" t="s">
        <v>14</v>
      </c>
      <c r="W93" s="58" t="s">
        <v>14</v>
      </c>
      <c r="X93" s="58"/>
      <c r="Y93" s="58"/>
      <c r="Z93" s="58"/>
      <c r="AA93" s="58"/>
      <c r="AB93" s="58"/>
      <c r="AC93" s="58"/>
      <c r="AD93" s="35" t="s">
        <v>187</v>
      </c>
    </row>
    <row r="94" spans="1:30" ht="15.65" customHeight="1" x14ac:dyDescent="0.35">
      <c r="A94" s="172">
        <v>91</v>
      </c>
      <c r="B94" s="71" t="s">
        <v>134</v>
      </c>
      <c r="C94" s="41" t="s">
        <v>23</v>
      </c>
      <c r="D94" s="165" t="s">
        <v>434</v>
      </c>
      <c r="E94" s="81" t="s">
        <v>83</v>
      </c>
      <c r="F94" s="168" t="s">
        <v>180</v>
      </c>
      <c r="G94" s="43" t="s">
        <v>77</v>
      </c>
      <c r="H94" s="45" t="s">
        <v>70</v>
      </c>
      <c r="I94" s="43" t="s">
        <v>0</v>
      </c>
      <c r="J94" s="97">
        <v>3600</v>
      </c>
      <c r="K94" s="43"/>
      <c r="L94" s="79" t="s">
        <v>581</v>
      </c>
      <c r="M94" s="43"/>
      <c r="N94" s="45" t="s">
        <v>14</v>
      </c>
      <c r="O94" s="80"/>
      <c r="P94" s="79"/>
      <c r="Q94" s="45" t="s">
        <v>14</v>
      </c>
      <c r="R94" s="80" t="s">
        <v>14</v>
      </c>
      <c r="S94" s="58"/>
      <c r="T94" s="58" t="s">
        <v>14</v>
      </c>
      <c r="U94" s="58" t="s">
        <v>14</v>
      </c>
      <c r="V94" s="58"/>
      <c r="W94" s="58"/>
      <c r="X94" s="58"/>
      <c r="Y94" s="58"/>
      <c r="Z94" s="58"/>
      <c r="AA94" s="58"/>
      <c r="AB94" s="58"/>
      <c r="AC94" s="58"/>
      <c r="AD94" s="35" t="s">
        <v>86</v>
      </c>
    </row>
    <row r="95" spans="1:30" ht="15.65" customHeight="1" x14ac:dyDescent="0.35">
      <c r="A95" s="172">
        <v>92</v>
      </c>
      <c r="B95" s="71" t="s">
        <v>134</v>
      </c>
      <c r="C95" s="41" t="s">
        <v>23</v>
      </c>
      <c r="D95" s="165" t="s">
        <v>450</v>
      </c>
      <c r="E95" s="81" t="s">
        <v>513</v>
      </c>
      <c r="F95" s="168" t="s">
        <v>267</v>
      </c>
      <c r="G95" s="43" t="s">
        <v>76</v>
      </c>
      <c r="H95" s="45"/>
      <c r="I95" s="43" t="s">
        <v>66</v>
      </c>
      <c r="J95" s="97">
        <v>3000</v>
      </c>
      <c r="K95" s="43"/>
      <c r="L95" s="79" t="s">
        <v>581</v>
      </c>
      <c r="M95" s="43"/>
      <c r="N95" s="45"/>
      <c r="O95" s="80"/>
      <c r="P95" s="79"/>
      <c r="Q95" s="45" t="s">
        <v>14</v>
      </c>
      <c r="R95" s="80" t="s">
        <v>14</v>
      </c>
      <c r="S95" s="58"/>
      <c r="T95" s="58"/>
      <c r="U95" s="58" t="s">
        <v>14</v>
      </c>
      <c r="V95" s="58"/>
      <c r="W95" s="58"/>
      <c r="X95" s="58"/>
      <c r="Y95" s="58"/>
      <c r="Z95" s="58"/>
      <c r="AA95" s="58"/>
      <c r="AB95" s="58"/>
      <c r="AC95" s="58"/>
      <c r="AD95" s="35"/>
    </row>
    <row r="96" spans="1:30" ht="15.65" customHeight="1" x14ac:dyDescent="0.35">
      <c r="A96" s="172">
        <v>93</v>
      </c>
      <c r="B96" s="71" t="s">
        <v>134</v>
      </c>
      <c r="C96" s="41" t="s">
        <v>23</v>
      </c>
      <c r="D96" s="165" t="s">
        <v>450</v>
      </c>
      <c r="E96" s="81" t="s">
        <v>547</v>
      </c>
      <c r="F96" s="168" t="s">
        <v>152</v>
      </c>
      <c r="G96" s="43" t="s">
        <v>77</v>
      </c>
      <c r="H96" s="45"/>
      <c r="I96" s="43" t="s">
        <v>65</v>
      </c>
      <c r="J96" s="98">
        <v>1200</v>
      </c>
      <c r="K96" s="43"/>
      <c r="L96" s="79"/>
      <c r="M96" s="43"/>
      <c r="N96" s="45"/>
      <c r="O96" s="80"/>
      <c r="P96" s="79"/>
      <c r="Q96" s="45" t="s">
        <v>14</v>
      </c>
      <c r="R96" s="80" t="s">
        <v>14</v>
      </c>
      <c r="S96" s="58"/>
      <c r="T96" s="58" t="s">
        <v>14</v>
      </c>
      <c r="U96" s="58"/>
      <c r="V96" s="58"/>
      <c r="W96" s="58"/>
      <c r="X96" s="58"/>
      <c r="Y96" s="58"/>
      <c r="Z96" s="58"/>
      <c r="AA96" s="58"/>
      <c r="AB96" s="58"/>
      <c r="AC96" s="58"/>
      <c r="AD96" s="35"/>
    </row>
    <row r="97" spans="1:30" ht="15.65" customHeight="1" x14ac:dyDescent="0.35">
      <c r="A97" s="172">
        <v>94</v>
      </c>
      <c r="B97" s="71" t="s">
        <v>134</v>
      </c>
      <c r="C97" s="41" t="s">
        <v>23</v>
      </c>
      <c r="D97" s="165" t="s">
        <v>434</v>
      </c>
      <c r="E97" s="81" t="s">
        <v>523</v>
      </c>
      <c r="F97" s="168"/>
      <c r="G97" s="43" t="s">
        <v>77</v>
      </c>
      <c r="H97" s="45"/>
      <c r="I97" s="43" t="s">
        <v>0</v>
      </c>
      <c r="J97" s="97">
        <v>8300</v>
      </c>
      <c r="K97" s="43"/>
      <c r="L97" s="79" t="s">
        <v>582</v>
      </c>
      <c r="M97" s="43"/>
      <c r="N97" s="45" t="s">
        <v>14</v>
      </c>
      <c r="O97" s="80"/>
      <c r="P97" s="45"/>
      <c r="Q97" s="45" t="s">
        <v>14</v>
      </c>
      <c r="R97" s="80" t="s">
        <v>14</v>
      </c>
      <c r="S97" s="58"/>
      <c r="T97" s="58"/>
      <c r="U97" s="58"/>
      <c r="V97" s="58"/>
      <c r="W97" s="58"/>
      <c r="X97" s="58" t="s">
        <v>14</v>
      </c>
      <c r="Y97" s="31" t="s">
        <v>14</v>
      </c>
      <c r="Z97" s="31" t="s">
        <v>14</v>
      </c>
      <c r="AA97" s="31" t="s">
        <v>14</v>
      </c>
      <c r="AB97" s="58" t="s">
        <v>14</v>
      </c>
      <c r="AC97" s="58"/>
      <c r="AD97" s="35"/>
    </row>
    <row r="98" spans="1:30" ht="15.65" customHeight="1" x14ac:dyDescent="0.35">
      <c r="A98" s="172">
        <v>95</v>
      </c>
      <c r="B98" s="71" t="s">
        <v>134</v>
      </c>
      <c r="C98" s="41" t="s">
        <v>23</v>
      </c>
      <c r="D98" s="165" t="s">
        <v>450</v>
      </c>
      <c r="E98" s="81" t="s">
        <v>548</v>
      </c>
      <c r="F98" s="168" t="s">
        <v>152</v>
      </c>
      <c r="G98" s="43" t="s">
        <v>77</v>
      </c>
      <c r="H98" s="46"/>
      <c r="I98" s="43" t="s">
        <v>63</v>
      </c>
      <c r="J98" s="98">
        <v>800</v>
      </c>
      <c r="K98" s="43"/>
      <c r="L98" s="79"/>
      <c r="M98" s="43"/>
      <c r="N98" s="45"/>
      <c r="O98" s="80"/>
      <c r="P98" s="79"/>
      <c r="Q98" s="45" t="s">
        <v>14</v>
      </c>
      <c r="R98" s="80" t="s">
        <v>14</v>
      </c>
      <c r="S98" s="60"/>
      <c r="T98" s="58" t="s">
        <v>14</v>
      </c>
      <c r="U98" s="58" t="s">
        <v>14</v>
      </c>
      <c r="V98" s="60"/>
      <c r="W98" s="60"/>
      <c r="X98" s="60"/>
      <c r="Y98" s="60"/>
      <c r="Z98" s="60"/>
      <c r="AA98" s="60"/>
      <c r="AB98" s="60"/>
      <c r="AC98" s="60"/>
    </row>
    <row r="99" spans="1:30" ht="15.65" customHeight="1" x14ac:dyDescent="0.35">
      <c r="A99" s="172">
        <v>96</v>
      </c>
      <c r="B99" s="71" t="s">
        <v>134</v>
      </c>
      <c r="C99" s="41" t="s">
        <v>23</v>
      </c>
      <c r="D99" s="165" t="s">
        <v>443</v>
      </c>
      <c r="E99" s="81" t="s">
        <v>94</v>
      </c>
      <c r="F99" s="168" t="s">
        <v>156</v>
      </c>
      <c r="G99" s="43" t="s">
        <v>76</v>
      </c>
      <c r="H99" s="45" t="s">
        <v>72</v>
      </c>
      <c r="I99" s="43" t="s">
        <v>0</v>
      </c>
      <c r="J99" s="97">
        <v>1500</v>
      </c>
      <c r="K99" s="43"/>
      <c r="L99" s="79"/>
      <c r="M99" s="43"/>
      <c r="N99" s="45"/>
      <c r="O99" s="80"/>
      <c r="P99" s="79"/>
      <c r="Q99" s="45" t="s">
        <v>14</v>
      </c>
      <c r="R99" s="80" t="s">
        <v>14</v>
      </c>
      <c r="S99" s="58"/>
      <c r="T99" s="58"/>
      <c r="U99" s="58"/>
      <c r="V99" s="58" t="s">
        <v>14</v>
      </c>
      <c r="W99" s="58"/>
      <c r="X99" s="58"/>
      <c r="Y99" s="58"/>
      <c r="Z99" s="58"/>
      <c r="AA99" s="58"/>
      <c r="AB99" s="58"/>
      <c r="AC99" s="58"/>
      <c r="AD99" s="35" t="s">
        <v>92</v>
      </c>
    </row>
    <row r="100" spans="1:30" ht="15.65" customHeight="1" x14ac:dyDescent="0.35">
      <c r="A100" s="172">
        <v>97</v>
      </c>
      <c r="B100" s="71" t="s">
        <v>134</v>
      </c>
      <c r="C100" s="41" t="s">
        <v>23</v>
      </c>
      <c r="D100" s="165" t="s">
        <v>443</v>
      </c>
      <c r="E100" s="81" t="s">
        <v>93</v>
      </c>
      <c r="F100" s="168" t="s">
        <v>182</v>
      </c>
      <c r="G100" s="43" t="s">
        <v>76</v>
      </c>
      <c r="H100" s="45" t="s">
        <v>72</v>
      </c>
      <c r="I100" s="43" t="s">
        <v>0</v>
      </c>
      <c r="J100" s="97">
        <v>1102</v>
      </c>
      <c r="K100" s="43"/>
      <c r="L100" s="79"/>
      <c r="M100" s="43"/>
      <c r="N100" s="45"/>
      <c r="O100" s="80"/>
      <c r="P100" s="79"/>
      <c r="Q100" s="45" t="s">
        <v>14</v>
      </c>
      <c r="R100" s="80" t="s">
        <v>14</v>
      </c>
      <c r="S100" s="58"/>
      <c r="T100" s="58" t="s">
        <v>14</v>
      </c>
      <c r="U100" s="58" t="s">
        <v>14</v>
      </c>
      <c r="V100" s="58" t="s">
        <v>14</v>
      </c>
      <c r="W100" s="58" t="s">
        <v>14</v>
      </c>
      <c r="X100" s="58"/>
      <c r="Y100" s="58"/>
      <c r="Z100" s="58"/>
      <c r="AA100" s="58"/>
      <c r="AB100" s="58"/>
      <c r="AC100" s="58"/>
      <c r="AD100" s="35" t="s">
        <v>68</v>
      </c>
    </row>
    <row r="101" spans="1:30" ht="15.65" customHeight="1" x14ac:dyDescent="0.35">
      <c r="A101" s="172">
        <v>98</v>
      </c>
      <c r="B101" s="71" t="s">
        <v>134</v>
      </c>
      <c r="C101" s="41" t="s">
        <v>23</v>
      </c>
      <c r="D101" s="165" t="s">
        <v>559</v>
      </c>
      <c r="E101" s="81" t="s">
        <v>151</v>
      </c>
      <c r="F101" s="168" t="s">
        <v>152</v>
      </c>
      <c r="G101" s="43" t="s">
        <v>77</v>
      </c>
      <c r="H101" s="45" t="s">
        <v>72</v>
      </c>
      <c r="I101" s="43" t="s">
        <v>0</v>
      </c>
      <c r="J101" s="97">
        <v>18800</v>
      </c>
      <c r="K101" s="43"/>
      <c r="L101" s="79"/>
      <c r="M101" s="43"/>
      <c r="N101" s="45"/>
      <c r="O101" s="80"/>
      <c r="P101" s="79"/>
      <c r="Q101" s="45" t="s">
        <v>14</v>
      </c>
      <c r="R101" s="80" t="s">
        <v>14</v>
      </c>
      <c r="S101" s="58"/>
      <c r="T101" s="58" t="s">
        <v>14</v>
      </c>
      <c r="U101" s="58" t="s">
        <v>14</v>
      </c>
      <c r="V101" s="58" t="s">
        <v>14</v>
      </c>
      <c r="W101" s="58" t="s">
        <v>14</v>
      </c>
      <c r="X101" s="58"/>
      <c r="Y101" s="58"/>
      <c r="Z101" s="58"/>
      <c r="AA101" s="58"/>
      <c r="AB101" s="58"/>
      <c r="AC101" s="58"/>
      <c r="AD101" s="35" t="s">
        <v>68</v>
      </c>
    </row>
    <row r="102" spans="1:30" ht="15.65" customHeight="1" x14ac:dyDescent="0.35">
      <c r="A102" s="172">
        <v>99</v>
      </c>
      <c r="B102" s="71" t="s">
        <v>134</v>
      </c>
      <c r="C102" s="41" t="s">
        <v>23</v>
      </c>
      <c r="D102" s="165" t="s">
        <v>434</v>
      </c>
      <c r="E102" s="81" t="s">
        <v>84</v>
      </c>
      <c r="F102" s="168" t="s">
        <v>85</v>
      </c>
      <c r="G102" s="43" t="s">
        <v>77</v>
      </c>
      <c r="H102" s="45" t="s">
        <v>70</v>
      </c>
      <c r="I102" s="43" t="s">
        <v>0</v>
      </c>
      <c r="J102" s="97">
        <v>3300</v>
      </c>
      <c r="K102" s="43"/>
      <c r="L102" s="79" t="s">
        <v>581</v>
      </c>
      <c r="M102" s="43"/>
      <c r="N102" s="45" t="s">
        <v>14</v>
      </c>
      <c r="O102" s="80"/>
      <c r="P102" s="79"/>
      <c r="Q102" s="45" t="s">
        <v>14</v>
      </c>
      <c r="R102" s="80" t="s">
        <v>14</v>
      </c>
      <c r="S102" s="58"/>
      <c r="T102" s="58"/>
      <c r="U102" s="58" t="s">
        <v>14</v>
      </c>
      <c r="V102" s="58" t="s">
        <v>14</v>
      </c>
      <c r="W102" s="58"/>
      <c r="X102" s="58"/>
      <c r="Y102" s="58"/>
      <c r="Z102" s="58"/>
      <c r="AA102" s="58"/>
      <c r="AB102" s="58"/>
      <c r="AC102" s="58"/>
      <c r="AD102" s="35" t="s">
        <v>185</v>
      </c>
    </row>
    <row r="103" spans="1:30" ht="15.65" customHeight="1" x14ac:dyDescent="0.35">
      <c r="A103" s="172">
        <v>100</v>
      </c>
      <c r="B103" s="71" t="s">
        <v>134</v>
      </c>
      <c r="C103" s="41" t="s">
        <v>23</v>
      </c>
      <c r="D103" s="165" t="s">
        <v>434</v>
      </c>
      <c r="E103" s="81" t="s">
        <v>363</v>
      </c>
      <c r="F103" s="168"/>
      <c r="G103" s="43" t="s">
        <v>77</v>
      </c>
      <c r="H103" s="45"/>
      <c r="I103" s="43" t="s">
        <v>0</v>
      </c>
      <c r="J103" s="97">
        <v>3300</v>
      </c>
      <c r="K103" s="43"/>
      <c r="L103" s="79" t="s">
        <v>581</v>
      </c>
      <c r="M103" s="43"/>
      <c r="N103" s="45" t="s">
        <v>14</v>
      </c>
      <c r="O103" s="80"/>
      <c r="P103" s="79"/>
      <c r="Q103" s="45" t="s">
        <v>14</v>
      </c>
      <c r="R103" s="80" t="s">
        <v>14</v>
      </c>
      <c r="S103" s="58"/>
      <c r="T103" s="58"/>
      <c r="U103" s="58"/>
      <c r="V103" s="58" t="s">
        <v>14</v>
      </c>
      <c r="W103" s="58" t="s">
        <v>14</v>
      </c>
      <c r="X103" s="58"/>
      <c r="Y103" s="58"/>
      <c r="Z103" s="58"/>
      <c r="AA103" s="58"/>
      <c r="AB103" s="58"/>
      <c r="AC103" s="58"/>
      <c r="AD103" s="35"/>
    </row>
    <row r="104" spans="1:30" ht="15.65" customHeight="1" x14ac:dyDescent="0.35">
      <c r="A104" s="172">
        <v>101</v>
      </c>
      <c r="B104" s="71" t="s">
        <v>257</v>
      </c>
      <c r="C104" s="41" t="s">
        <v>23</v>
      </c>
      <c r="D104" s="165" t="s">
        <v>453</v>
      </c>
      <c r="E104" s="81" t="s">
        <v>517</v>
      </c>
      <c r="F104" s="168" t="s">
        <v>260</v>
      </c>
      <c r="G104" s="43" t="s">
        <v>76</v>
      </c>
      <c r="H104" s="45"/>
      <c r="I104" s="43" t="s">
        <v>60</v>
      </c>
      <c r="J104" s="98">
        <v>3000</v>
      </c>
      <c r="K104" s="43" t="s">
        <v>332</v>
      </c>
      <c r="L104" s="79" t="s">
        <v>582</v>
      </c>
      <c r="M104" s="43"/>
      <c r="N104" s="45"/>
      <c r="O104" s="80"/>
      <c r="P104" s="79"/>
      <c r="Q104" s="45" t="s">
        <v>14</v>
      </c>
      <c r="R104" s="80" t="s">
        <v>14</v>
      </c>
      <c r="S104" s="58"/>
      <c r="T104" s="58"/>
      <c r="U104" s="58"/>
      <c r="V104" s="58" t="s">
        <v>14</v>
      </c>
      <c r="W104" s="58" t="s">
        <v>14</v>
      </c>
      <c r="X104" s="58"/>
      <c r="Y104" s="58"/>
      <c r="Z104" s="58"/>
      <c r="AA104" s="58"/>
      <c r="AB104" s="58"/>
      <c r="AC104" s="58"/>
      <c r="AD104" s="35"/>
    </row>
    <row r="105" spans="1:30" ht="15.65" customHeight="1" x14ac:dyDescent="0.35">
      <c r="A105" s="172">
        <v>102</v>
      </c>
      <c r="B105" s="71" t="s">
        <v>257</v>
      </c>
      <c r="C105" s="41" t="s">
        <v>25</v>
      </c>
      <c r="D105" s="165" t="s">
        <v>445</v>
      </c>
      <c r="E105" s="81" t="s">
        <v>516</v>
      </c>
      <c r="F105" s="168" t="s">
        <v>218</v>
      </c>
      <c r="G105" s="43" t="s">
        <v>76</v>
      </c>
      <c r="H105" s="45"/>
      <c r="I105" s="43" t="s">
        <v>0</v>
      </c>
      <c r="J105" s="97">
        <v>50000</v>
      </c>
      <c r="K105" s="43" t="s">
        <v>333</v>
      </c>
      <c r="L105" s="79" t="s">
        <v>582</v>
      </c>
      <c r="M105" s="45" t="s">
        <v>386</v>
      </c>
      <c r="N105" s="45"/>
      <c r="O105" s="80"/>
      <c r="P105" s="79"/>
      <c r="Q105" s="45" t="s">
        <v>14</v>
      </c>
      <c r="R105" s="80" t="s">
        <v>14</v>
      </c>
      <c r="S105" s="58"/>
      <c r="T105" s="58"/>
      <c r="U105" s="58"/>
      <c r="V105" s="58"/>
      <c r="W105" s="58"/>
      <c r="X105" s="58" t="s">
        <v>14</v>
      </c>
      <c r="Y105" s="31" t="s">
        <v>14</v>
      </c>
      <c r="Z105" s="31" t="s">
        <v>14</v>
      </c>
      <c r="AA105" s="31" t="s">
        <v>14</v>
      </c>
      <c r="AB105" s="58" t="s">
        <v>14</v>
      </c>
      <c r="AC105" s="58" t="s">
        <v>14</v>
      </c>
      <c r="AD105" s="35" t="s">
        <v>219</v>
      </c>
    </row>
    <row r="106" spans="1:30" ht="15.65" customHeight="1" x14ac:dyDescent="0.35">
      <c r="A106" s="172">
        <v>103</v>
      </c>
      <c r="B106" s="71" t="s">
        <v>257</v>
      </c>
      <c r="C106" s="41" t="s">
        <v>23</v>
      </c>
      <c r="D106" s="165" t="s">
        <v>433</v>
      </c>
      <c r="E106" s="81" t="s">
        <v>531</v>
      </c>
      <c r="F106" s="168"/>
      <c r="G106" s="43" t="s">
        <v>77</v>
      </c>
      <c r="H106" s="45"/>
      <c r="I106" s="43" t="s">
        <v>51</v>
      </c>
      <c r="J106" s="98">
        <v>2200</v>
      </c>
      <c r="K106" s="43"/>
      <c r="L106" s="79"/>
      <c r="M106" s="43"/>
      <c r="N106" s="45"/>
      <c r="O106" s="80"/>
      <c r="P106" s="79" t="s">
        <v>14</v>
      </c>
      <c r="Q106" s="45" t="s">
        <v>14</v>
      </c>
      <c r="R106" s="80" t="s">
        <v>14</v>
      </c>
      <c r="S106" s="31"/>
      <c r="T106" s="58"/>
      <c r="U106" s="58" t="s">
        <v>14</v>
      </c>
      <c r="V106" s="31"/>
      <c r="W106" s="31"/>
      <c r="X106" s="31"/>
      <c r="Y106" s="31" t="s">
        <v>14</v>
      </c>
      <c r="Z106" s="31" t="s">
        <v>14</v>
      </c>
      <c r="AA106" s="58"/>
      <c r="AB106" s="58"/>
      <c r="AC106" s="58"/>
      <c r="AD106" s="35" t="s">
        <v>195</v>
      </c>
    </row>
    <row r="107" spans="1:30" ht="15.65" customHeight="1" x14ac:dyDescent="0.35">
      <c r="A107" s="172">
        <v>104</v>
      </c>
      <c r="B107" s="71" t="s">
        <v>257</v>
      </c>
      <c r="C107" s="41" t="s">
        <v>29</v>
      </c>
      <c r="D107" s="165" t="s">
        <v>433</v>
      </c>
      <c r="E107" s="82" t="s">
        <v>507</v>
      </c>
      <c r="F107" s="168"/>
      <c r="G107" s="43" t="s">
        <v>75</v>
      </c>
      <c r="H107" s="45"/>
      <c r="I107" s="43" t="s">
        <v>55</v>
      </c>
      <c r="J107" s="97">
        <v>970</v>
      </c>
      <c r="K107" s="43" t="s">
        <v>332</v>
      </c>
      <c r="L107" s="79" t="s">
        <v>581</v>
      </c>
      <c r="M107" s="43"/>
      <c r="N107" s="45"/>
      <c r="O107" s="80"/>
      <c r="P107" s="79"/>
      <c r="Q107" s="45"/>
      <c r="R107" s="80" t="s">
        <v>14</v>
      </c>
      <c r="S107" s="58"/>
      <c r="T107" s="58" t="s">
        <v>14</v>
      </c>
      <c r="U107" s="58"/>
      <c r="V107" s="58"/>
      <c r="W107" s="58"/>
      <c r="X107" s="58"/>
      <c r="Y107" s="58"/>
      <c r="Z107" s="58"/>
      <c r="AA107" s="58"/>
      <c r="AB107" s="58"/>
      <c r="AC107" s="58"/>
      <c r="AD107" s="35"/>
    </row>
    <row r="108" spans="1:30" s="24" customFormat="1" ht="15.65" customHeight="1" x14ac:dyDescent="0.35">
      <c r="A108" s="172">
        <v>105</v>
      </c>
      <c r="B108" s="71" t="s">
        <v>257</v>
      </c>
      <c r="C108" s="41" t="s">
        <v>23</v>
      </c>
      <c r="D108" s="165" t="s">
        <v>445</v>
      </c>
      <c r="E108" s="82" t="s">
        <v>529</v>
      </c>
      <c r="F108" s="168" t="s">
        <v>128</v>
      </c>
      <c r="G108" s="43" t="s">
        <v>81</v>
      </c>
      <c r="H108" s="45"/>
      <c r="I108" s="43" t="s">
        <v>67</v>
      </c>
      <c r="J108" s="97">
        <v>160</v>
      </c>
      <c r="K108" s="43" t="s">
        <v>332</v>
      </c>
      <c r="L108" s="79"/>
      <c r="M108" s="43"/>
      <c r="N108" s="45"/>
      <c r="O108" s="80"/>
      <c r="P108" s="79" t="s">
        <v>14</v>
      </c>
      <c r="Q108" s="45"/>
      <c r="R108" s="80"/>
      <c r="S108" s="58"/>
      <c r="T108" s="58" t="s">
        <v>14</v>
      </c>
      <c r="U108" s="58"/>
      <c r="V108" s="58"/>
      <c r="W108" s="58"/>
      <c r="X108" s="58"/>
      <c r="Y108" s="58"/>
      <c r="Z108" s="58"/>
      <c r="AA108" s="58"/>
      <c r="AB108" s="58"/>
      <c r="AC108" s="58"/>
      <c r="AD108" s="35"/>
    </row>
    <row r="109" spans="1:30" ht="15.65" customHeight="1" x14ac:dyDescent="0.35">
      <c r="A109" s="172">
        <v>106</v>
      </c>
      <c r="B109" s="71" t="s">
        <v>257</v>
      </c>
      <c r="C109" s="41" t="s">
        <v>23</v>
      </c>
      <c r="D109" s="165" t="s">
        <v>453</v>
      </c>
      <c r="E109" s="81" t="s">
        <v>530</v>
      </c>
      <c r="F109" s="168" t="s">
        <v>268</v>
      </c>
      <c r="G109" s="43" t="s">
        <v>77</v>
      </c>
      <c r="H109" s="45"/>
      <c r="I109" s="43" t="s">
        <v>58</v>
      </c>
      <c r="J109" s="98">
        <v>2150</v>
      </c>
      <c r="K109" s="43"/>
      <c r="L109" s="79"/>
      <c r="M109" s="43"/>
      <c r="N109" s="45"/>
      <c r="O109" s="80"/>
      <c r="P109" s="79" t="s">
        <v>14</v>
      </c>
      <c r="Q109" s="45" t="s">
        <v>14</v>
      </c>
      <c r="R109" s="80" t="s">
        <v>14</v>
      </c>
      <c r="S109" s="58"/>
      <c r="T109" s="58"/>
      <c r="U109" s="58" t="s">
        <v>14</v>
      </c>
      <c r="V109" s="59"/>
      <c r="W109" s="59"/>
      <c r="X109" s="58"/>
      <c r="Y109" s="31" t="s">
        <v>14</v>
      </c>
      <c r="Z109" s="31" t="s">
        <v>14</v>
      </c>
      <c r="AA109" s="58"/>
      <c r="AB109" s="58"/>
      <c r="AC109" s="58"/>
      <c r="AD109" s="35"/>
    </row>
    <row r="110" spans="1:30" ht="15.65" customHeight="1" x14ac:dyDescent="0.35">
      <c r="A110" s="172">
        <v>107</v>
      </c>
      <c r="B110" s="71" t="s">
        <v>257</v>
      </c>
      <c r="C110" s="41" t="s">
        <v>23</v>
      </c>
      <c r="D110" s="165" t="s">
        <v>445</v>
      </c>
      <c r="E110" s="81" t="s">
        <v>153</v>
      </c>
      <c r="F110" s="168" t="s">
        <v>216</v>
      </c>
      <c r="G110" s="43" t="s">
        <v>76</v>
      </c>
      <c r="H110" s="45"/>
      <c r="I110" s="43" t="s">
        <v>0</v>
      </c>
      <c r="J110" s="98">
        <v>5000</v>
      </c>
      <c r="K110" s="43" t="s">
        <v>332</v>
      </c>
      <c r="L110" s="79" t="s">
        <v>582</v>
      </c>
      <c r="M110" s="45" t="s">
        <v>385</v>
      </c>
      <c r="N110" s="45"/>
      <c r="O110" s="80"/>
      <c r="P110" s="79"/>
      <c r="Q110" s="45" t="s">
        <v>14</v>
      </c>
      <c r="R110" s="80" t="s">
        <v>14</v>
      </c>
      <c r="S110" s="63"/>
      <c r="T110" s="58" t="s">
        <v>14</v>
      </c>
      <c r="U110" s="58" t="s">
        <v>14</v>
      </c>
      <c r="V110" s="58" t="s">
        <v>14</v>
      </c>
      <c r="W110" s="58"/>
      <c r="X110" s="58"/>
      <c r="Y110" s="58"/>
      <c r="Z110" s="58"/>
      <c r="AA110" s="58"/>
      <c r="AB110" s="58"/>
      <c r="AC110" s="58"/>
      <c r="AD110" s="35" t="s">
        <v>217</v>
      </c>
    </row>
    <row r="111" spans="1:30" ht="15.65" customHeight="1" x14ac:dyDescent="0.35">
      <c r="A111" s="172">
        <v>108</v>
      </c>
      <c r="B111" s="71" t="s">
        <v>135</v>
      </c>
      <c r="C111" s="41" t="s">
        <v>23</v>
      </c>
      <c r="D111" s="165" t="s">
        <v>452</v>
      </c>
      <c r="E111" s="82" t="s">
        <v>138</v>
      </c>
      <c r="F111" s="168" t="s">
        <v>220</v>
      </c>
      <c r="G111" s="43" t="s">
        <v>81</v>
      </c>
      <c r="H111" s="45"/>
      <c r="I111" s="43" t="s">
        <v>0</v>
      </c>
      <c r="J111" s="97">
        <v>100</v>
      </c>
      <c r="K111" s="43"/>
      <c r="L111" s="79" t="s">
        <v>581</v>
      </c>
      <c r="M111" s="43"/>
      <c r="N111" s="45"/>
      <c r="O111" s="80"/>
      <c r="P111" s="79" t="s">
        <v>14</v>
      </c>
      <c r="Q111" s="45"/>
      <c r="R111" s="80"/>
      <c r="S111" s="58"/>
      <c r="T111" s="58" t="s">
        <v>14</v>
      </c>
      <c r="U111" s="58"/>
      <c r="V111" s="58"/>
      <c r="W111" s="58"/>
      <c r="X111" s="58"/>
      <c r="Y111" s="58"/>
      <c r="Z111" s="58"/>
      <c r="AA111" s="58"/>
      <c r="AB111" s="58"/>
      <c r="AC111" s="58"/>
      <c r="AD111" s="35" t="s">
        <v>237</v>
      </c>
    </row>
    <row r="112" spans="1:30" ht="15.65" customHeight="1" x14ac:dyDescent="0.35">
      <c r="A112" s="172">
        <v>109</v>
      </c>
      <c r="B112" s="71" t="s">
        <v>135</v>
      </c>
      <c r="C112" s="41" t="s">
        <v>23</v>
      </c>
      <c r="D112" s="165" t="s">
        <v>452</v>
      </c>
      <c r="E112" s="82" t="s">
        <v>508</v>
      </c>
      <c r="F112" s="168" t="s">
        <v>261</v>
      </c>
      <c r="G112" s="43" t="s">
        <v>81</v>
      </c>
      <c r="H112" s="45"/>
      <c r="I112" s="43" t="s">
        <v>0</v>
      </c>
      <c r="J112" s="97">
        <v>500</v>
      </c>
      <c r="K112" s="43"/>
      <c r="L112" s="79" t="s">
        <v>581</v>
      </c>
      <c r="M112" s="43"/>
      <c r="N112" s="45"/>
      <c r="O112" s="80"/>
      <c r="P112" s="79" t="s">
        <v>14</v>
      </c>
      <c r="Q112" s="45"/>
      <c r="R112" s="80"/>
      <c r="S112" s="58"/>
      <c r="T112" s="58" t="s">
        <v>14</v>
      </c>
      <c r="U112" s="58"/>
      <c r="V112" s="58"/>
      <c r="W112" s="58"/>
      <c r="X112" s="58"/>
      <c r="Y112" s="58"/>
      <c r="Z112" s="58"/>
      <c r="AA112" s="58"/>
      <c r="AB112" s="58"/>
      <c r="AC112" s="58"/>
      <c r="AD112" s="35"/>
    </row>
    <row r="113" spans="1:30" ht="15.65" customHeight="1" x14ac:dyDescent="0.35">
      <c r="A113" s="172">
        <v>110</v>
      </c>
      <c r="B113" s="71" t="s">
        <v>135</v>
      </c>
      <c r="C113" s="41" t="s">
        <v>23</v>
      </c>
      <c r="D113" s="165" t="s">
        <v>446</v>
      </c>
      <c r="E113" s="81" t="s">
        <v>536</v>
      </c>
      <c r="F113" s="168"/>
      <c r="G113" s="43" t="s">
        <v>76</v>
      </c>
      <c r="H113" s="45"/>
      <c r="I113" s="43" t="s">
        <v>51</v>
      </c>
      <c r="J113" s="97">
        <v>100</v>
      </c>
      <c r="K113" s="43"/>
      <c r="L113" s="79"/>
      <c r="M113" s="43"/>
      <c r="N113" s="45"/>
      <c r="O113" s="80"/>
      <c r="P113" s="79"/>
      <c r="Q113" s="45"/>
      <c r="R113" s="80" t="s">
        <v>14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35"/>
    </row>
    <row r="114" spans="1:30" ht="15.65" customHeight="1" x14ac:dyDescent="0.35">
      <c r="A114" s="172">
        <v>111</v>
      </c>
      <c r="B114" s="71" t="s">
        <v>135</v>
      </c>
      <c r="C114" s="41" t="s">
        <v>23</v>
      </c>
      <c r="D114" s="165" t="s">
        <v>452</v>
      </c>
      <c r="E114" s="81" t="s">
        <v>137</v>
      </c>
      <c r="F114" s="168" t="s">
        <v>220</v>
      </c>
      <c r="G114" s="43" t="s">
        <v>81</v>
      </c>
      <c r="H114" s="45"/>
      <c r="I114" s="43" t="s">
        <v>0</v>
      </c>
      <c r="J114" s="97">
        <v>200</v>
      </c>
      <c r="K114" s="43"/>
      <c r="L114" s="79" t="s">
        <v>582</v>
      </c>
      <c r="M114" s="43"/>
      <c r="N114" s="45" t="s">
        <v>14</v>
      </c>
      <c r="O114" s="80"/>
      <c r="P114" s="79" t="s">
        <v>14</v>
      </c>
      <c r="Q114" s="45"/>
      <c r="R114" s="80"/>
      <c r="S114" s="58"/>
      <c r="T114" s="58" t="s">
        <v>14</v>
      </c>
      <c r="U114" s="58"/>
      <c r="V114" s="58"/>
      <c r="W114" s="58"/>
      <c r="X114" s="58"/>
      <c r="Y114" s="58"/>
      <c r="Z114" s="58"/>
      <c r="AA114" s="58"/>
      <c r="AB114" s="58"/>
      <c r="AC114" s="58"/>
      <c r="AD114" s="35" t="s">
        <v>238</v>
      </c>
    </row>
    <row r="115" spans="1:30" ht="15.65" customHeight="1" x14ac:dyDescent="0.35">
      <c r="A115" s="172">
        <v>112</v>
      </c>
      <c r="B115" s="71" t="s">
        <v>135</v>
      </c>
      <c r="C115" s="41" t="s">
        <v>23</v>
      </c>
      <c r="D115" s="165" t="s">
        <v>452</v>
      </c>
      <c r="E115" s="81" t="s">
        <v>460</v>
      </c>
      <c r="F115" s="168" t="s">
        <v>140</v>
      </c>
      <c r="G115" s="43" t="s">
        <v>75</v>
      </c>
      <c r="H115" s="45"/>
      <c r="I115" s="43" t="s">
        <v>0</v>
      </c>
      <c r="J115" s="97">
        <v>5060</v>
      </c>
      <c r="K115" s="43"/>
      <c r="L115" s="79" t="s">
        <v>582</v>
      </c>
      <c r="M115" s="43"/>
      <c r="N115" s="45" t="s">
        <v>14</v>
      </c>
      <c r="O115" s="80"/>
      <c r="P115" s="79" t="s">
        <v>14</v>
      </c>
      <c r="Q115" s="45" t="s">
        <v>14</v>
      </c>
      <c r="R115" s="80" t="s">
        <v>14</v>
      </c>
      <c r="S115" s="58"/>
      <c r="T115" s="58"/>
      <c r="U115" s="58"/>
      <c r="V115" s="58" t="s">
        <v>14</v>
      </c>
      <c r="W115" s="58"/>
      <c r="X115" s="58"/>
      <c r="Y115" s="58"/>
      <c r="Z115" s="58"/>
      <c r="AA115" s="58"/>
      <c r="AB115" s="58"/>
      <c r="AC115" s="58"/>
      <c r="AD115" s="35" t="s">
        <v>239</v>
      </c>
    </row>
    <row r="116" spans="1:30" ht="15.65" customHeight="1" x14ac:dyDescent="0.35">
      <c r="A116" s="172">
        <v>113</v>
      </c>
      <c r="B116" s="71" t="s">
        <v>135</v>
      </c>
      <c r="C116" s="41" t="s">
        <v>23</v>
      </c>
      <c r="D116" s="165" t="s">
        <v>451</v>
      </c>
      <c r="E116" s="81" t="s">
        <v>535</v>
      </c>
      <c r="F116" s="168"/>
      <c r="G116" s="43" t="s">
        <v>76</v>
      </c>
      <c r="H116" s="45"/>
      <c r="I116" s="43" t="s">
        <v>58</v>
      </c>
      <c r="J116" s="98">
        <v>200</v>
      </c>
      <c r="K116" s="43"/>
      <c r="L116" s="79"/>
      <c r="M116" s="43"/>
      <c r="N116" s="45"/>
      <c r="O116" s="80"/>
      <c r="P116" s="79"/>
      <c r="Q116" s="45"/>
      <c r="R116" s="80" t="s">
        <v>14</v>
      </c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35"/>
    </row>
    <row r="117" spans="1:30" ht="15.65" customHeight="1" x14ac:dyDescent="0.35">
      <c r="A117" s="172">
        <v>114</v>
      </c>
      <c r="B117" s="71" t="s">
        <v>135</v>
      </c>
      <c r="C117" s="41" t="s">
        <v>23</v>
      </c>
      <c r="D117" s="165" t="s">
        <v>452</v>
      </c>
      <c r="E117" s="81" t="s">
        <v>139</v>
      </c>
      <c r="F117" s="168" t="s">
        <v>220</v>
      </c>
      <c r="G117" s="43" t="s">
        <v>75</v>
      </c>
      <c r="H117" s="45"/>
      <c r="I117" s="43" t="s">
        <v>0</v>
      </c>
      <c r="J117" s="99">
        <v>500</v>
      </c>
      <c r="K117" s="43"/>
      <c r="L117" s="79"/>
      <c r="M117" s="43"/>
      <c r="N117" s="45" t="s">
        <v>14</v>
      </c>
      <c r="O117" s="80"/>
      <c r="P117" s="79"/>
      <c r="Q117" s="45" t="s">
        <v>14</v>
      </c>
      <c r="R117" s="80" t="s">
        <v>14</v>
      </c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35" t="s">
        <v>237</v>
      </c>
    </row>
    <row r="118" spans="1:30" ht="15.65" customHeight="1" x14ac:dyDescent="0.35">
      <c r="A118" s="172">
        <v>115</v>
      </c>
      <c r="B118" s="71" t="s">
        <v>136</v>
      </c>
      <c r="C118" s="41" t="s">
        <v>23</v>
      </c>
      <c r="D118" s="165" t="s">
        <v>438</v>
      </c>
      <c r="E118" s="81" t="s">
        <v>97</v>
      </c>
      <c r="F118" s="168" t="s">
        <v>221</v>
      </c>
      <c r="G118" s="43" t="s">
        <v>75</v>
      </c>
      <c r="H118" s="45" t="s">
        <v>70</v>
      </c>
      <c r="I118" s="43" t="s">
        <v>60</v>
      </c>
      <c r="J118" s="97">
        <v>500</v>
      </c>
      <c r="K118" s="43"/>
      <c r="L118" s="79" t="s">
        <v>582</v>
      </c>
      <c r="M118" s="43"/>
      <c r="N118" s="83" t="s">
        <v>14</v>
      </c>
      <c r="O118" s="80"/>
      <c r="P118" s="79"/>
      <c r="Q118" s="45"/>
      <c r="R118" s="80" t="s">
        <v>14</v>
      </c>
      <c r="S118" s="58" t="s">
        <v>14</v>
      </c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35" t="s">
        <v>222</v>
      </c>
    </row>
    <row r="119" spans="1:30" ht="15.65" customHeight="1" x14ac:dyDescent="0.35">
      <c r="A119" s="172">
        <v>116</v>
      </c>
      <c r="B119" s="71" t="s">
        <v>136</v>
      </c>
      <c r="C119" s="41" t="s">
        <v>23</v>
      </c>
      <c r="D119" s="165" t="s">
        <v>438</v>
      </c>
      <c r="E119" s="81" t="s">
        <v>533</v>
      </c>
      <c r="F119" s="170"/>
      <c r="G119" s="43" t="s">
        <v>76</v>
      </c>
      <c r="H119" s="46"/>
      <c r="I119" s="43" t="s">
        <v>60</v>
      </c>
      <c r="J119" s="98">
        <v>5200</v>
      </c>
      <c r="K119" s="43" t="s">
        <v>332</v>
      </c>
      <c r="L119" s="79"/>
      <c r="M119" s="43"/>
      <c r="N119" s="83" t="s">
        <v>14</v>
      </c>
      <c r="O119" s="80"/>
      <c r="P119" s="79" t="s">
        <v>14</v>
      </c>
      <c r="Q119" s="45" t="s">
        <v>14</v>
      </c>
      <c r="R119" s="80" t="s">
        <v>14</v>
      </c>
      <c r="S119" s="60"/>
      <c r="T119" s="60"/>
      <c r="U119" s="58" t="s">
        <v>14</v>
      </c>
      <c r="V119" s="58" t="s">
        <v>14</v>
      </c>
      <c r="W119" s="58" t="s">
        <v>14</v>
      </c>
      <c r="X119" s="60"/>
      <c r="Y119" s="60"/>
      <c r="Z119" s="60"/>
      <c r="AA119" s="60"/>
      <c r="AB119" s="60"/>
      <c r="AC119" s="60"/>
    </row>
    <row r="120" spans="1:30" ht="15.65" customHeight="1" x14ac:dyDescent="0.35">
      <c r="A120" s="172">
        <v>117</v>
      </c>
      <c r="B120" s="71" t="s">
        <v>136</v>
      </c>
      <c r="C120" s="41" t="s">
        <v>23</v>
      </c>
      <c r="D120" s="165" t="s">
        <v>438</v>
      </c>
      <c r="E120" s="81" t="s">
        <v>532</v>
      </c>
      <c r="F120" s="168"/>
      <c r="G120" s="43" t="s">
        <v>76</v>
      </c>
      <c r="H120" s="45"/>
      <c r="I120" s="43" t="s">
        <v>60</v>
      </c>
      <c r="J120" s="98">
        <v>5000</v>
      </c>
      <c r="K120" s="43"/>
      <c r="L120" s="79"/>
      <c r="M120" s="45" t="s">
        <v>385</v>
      </c>
      <c r="N120" s="83" t="s">
        <v>14</v>
      </c>
      <c r="O120" s="80"/>
      <c r="P120" s="79"/>
      <c r="Q120" s="45" t="s">
        <v>14</v>
      </c>
      <c r="R120" s="80" t="s">
        <v>14</v>
      </c>
      <c r="S120" s="58"/>
      <c r="T120" s="58"/>
      <c r="U120" s="58"/>
      <c r="V120" s="58" t="s">
        <v>14</v>
      </c>
      <c r="W120" s="58" t="s">
        <v>14</v>
      </c>
      <c r="X120" s="58"/>
      <c r="Y120" s="58"/>
      <c r="Z120" s="58"/>
      <c r="AA120" s="58"/>
      <c r="AB120" s="58"/>
      <c r="AC120" s="58"/>
      <c r="AD120" s="35"/>
    </row>
    <row r="121" spans="1:30" ht="15.65" customHeight="1" x14ac:dyDescent="0.35">
      <c r="A121" s="172">
        <v>118</v>
      </c>
      <c r="B121" s="71" t="s">
        <v>136</v>
      </c>
      <c r="C121" s="41" t="s">
        <v>23</v>
      </c>
      <c r="D121" s="165" t="s">
        <v>454</v>
      </c>
      <c r="E121" s="82" t="s">
        <v>519</v>
      </c>
      <c r="F121" s="168" t="s">
        <v>345</v>
      </c>
      <c r="G121" s="43" t="s">
        <v>81</v>
      </c>
      <c r="H121" s="45"/>
      <c r="I121" s="43" t="s">
        <v>60</v>
      </c>
      <c r="J121" s="98">
        <v>500</v>
      </c>
      <c r="K121" s="43"/>
      <c r="L121" s="79" t="s">
        <v>582</v>
      </c>
      <c r="M121" s="43"/>
      <c r="N121" s="83" t="s">
        <v>14</v>
      </c>
      <c r="O121" s="80"/>
      <c r="P121" s="79" t="s">
        <v>14</v>
      </c>
      <c r="Q121" s="45"/>
      <c r="R121" s="80"/>
      <c r="S121" s="58"/>
      <c r="T121" s="58"/>
      <c r="U121" s="58" t="s">
        <v>14</v>
      </c>
      <c r="V121" s="58"/>
      <c r="W121" s="58"/>
      <c r="X121" s="58"/>
      <c r="Y121" s="58"/>
      <c r="Z121" s="58"/>
      <c r="AA121" s="58"/>
      <c r="AB121" s="58"/>
      <c r="AC121" s="58"/>
      <c r="AD121" s="35"/>
    </row>
    <row r="122" spans="1:30" ht="15.65" customHeight="1" x14ac:dyDescent="0.35">
      <c r="A122" s="172">
        <v>119</v>
      </c>
      <c r="B122" s="71" t="s">
        <v>136</v>
      </c>
      <c r="C122" s="41" t="s">
        <v>23</v>
      </c>
      <c r="D122" s="165" t="s">
        <v>454</v>
      </c>
      <c r="E122" s="82" t="s">
        <v>98</v>
      </c>
      <c r="F122" s="168" t="s">
        <v>223</v>
      </c>
      <c r="G122" s="43" t="s">
        <v>75</v>
      </c>
      <c r="H122" s="45"/>
      <c r="I122" s="43" t="s">
        <v>64</v>
      </c>
      <c r="J122" s="97">
        <v>200</v>
      </c>
      <c r="K122" s="43"/>
      <c r="L122" s="79" t="s">
        <v>582</v>
      </c>
      <c r="M122" s="43"/>
      <c r="N122" s="83" t="s">
        <v>14</v>
      </c>
      <c r="O122" s="80"/>
      <c r="P122" s="79"/>
      <c r="Q122" s="45"/>
      <c r="R122" s="80" t="s">
        <v>14</v>
      </c>
      <c r="S122" s="58"/>
      <c r="T122" s="58"/>
      <c r="U122" s="58" t="s">
        <v>14</v>
      </c>
      <c r="V122" s="58"/>
      <c r="W122" s="58"/>
      <c r="X122" s="58"/>
      <c r="Y122" s="58"/>
      <c r="Z122" s="58"/>
      <c r="AA122" s="58"/>
      <c r="AB122" s="58"/>
      <c r="AC122" s="58"/>
      <c r="AD122" s="35" t="s">
        <v>224</v>
      </c>
    </row>
    <row r="123" spans="1:30" ht="15.65" customHeight="1" x14ac:dyDescent="0.35">
      <c r="A123" s="172">
        <v>120</v>
      </c>
      <c r="B123" s="71" t="s">
        <v>136</v>
      </c>
      <c r="C123" s="41" t="s">
        <v>23</v>
      </c>
      <c r="D123" s="165" t="s">
        <v>454</v>
      </c>
      <c r="E123" s="82" t="s">
        <v>225</v>
      </c>
      <c r="F123" s="168" t="s">
        <v>420</v>
      </c>
      <c r="G123" s="43" t="s">
        <v>75</v>
      </c>
      <c r="H123" s="45"/>
      <c r="I123" s="43" t="s">
        <v>64</v>
      </c>
      <c r="J123" s="98">
        <v>3000</v>
      </c>
      <c r="K123" s="43"/>
      <c r="L123" s="79" t="s">
        <v>582</v>
      </c>
      <c r="M123" s="43"/>
      <c r="N123" s="83"/>
      <c r="O123" s="80"/>
      <c r="P123" s="79"/>
      <c r="Q123" s="45" t="s">
        <v>14</v>
      </c>
      <c r="R123" s="80" t="s">
        <v>14</v>
      </c>
      <c r="S123" s="58"/>
      <c r="T123" s="58"/>
      <c r="U123" s="58" t="s">
        <v>14</v>
      </c>
      <c r="V123" s="58" t="s">
        <v>14</v>
      </c>
      <c r="W123" s="58"/>
      <c r="X123" s="58"/>
      <c r="Y123" s="58"/>
      <c r="Z123" s="58"/>
      <c r="AA123" s="58"/>
      <c r="AB123" s="58"/>
      <c r="AC123" s="58"/>
      <c r="AD123" s="35" t="s">
        <v>226</v>
      </c>
    </row>
    <row r="124" spans="1:30" ht="15.65" customHeight="1" x14ac:dyDescent="0.35">
      <c r="A124" s="172">
        <v>121</v>
      </c>
      <c r="B124" s="71" t="s">
        <v>136</v>
      </c>
      <c r="C124" s="41" t="s">
        <v>39</v>
      </c>
      <c r="D124" s="165" t="s">
        <v>447</v>
      </c>
      <c r="E124" s="81" t="s">
        <v>205</v>
      </c>
      <c r="F124" s="168" t="s">
        <v>207</v>
      </c>
      <c r="G124" s="43" t="s">
        <v>75</v>
      </c>
      <c r="H124" s="45"/>
      <c r="I124" s="43" t="s">
        <v>0</v>
      </c>
      <c r="J124" s="97">
        <v>581</v>
      </c>
      <c r="K124" s="43" t="s">
        <v>332</v>
      </c>
      <c r="L124" s="79" t="s">
        <v>582</v>
      </c>
      <c r="M124" s="45" t="s">
        <v>386</v>
      </c>
      <c r="N124" s="83"/>
      <c r="O124" s="80"/>
      <c r="P124" s="79"/>
      <c r="Q124" s="45" t="s">
        <v>14</v>
      </c>
      <c r="R124" s="80" t="s">
        <v>14</v>
      </c>
      <c r="S124" s="58" t="s">
        <v>14</v>
      </c>
      <c r="T124" s="58" t="s">
        <v>14</v>
      </c>
      <c r="U124" s="58"/>
      <c r="V124" s="58"/>
      <c r="W124" s="58"/>
      <c r="X124" s="58"/>
      <c r="Y124" s="58"/>
      <c r="Z124" s="58"/>
      <c r="AA124" s="58"/>
      <c r="AB124" s="58"/>
      <c r="AC124" s="58"/>
      <c r="AD124" s="35" t="s">
        <v>206</v>
      </c>
    </row>
    <row r="125" spans="1:30" ht="15.65" customHeight="1" x14ac:dyDescent="0.35">
      <c r="A125" s="172">
        <v>122</v>
      </c>
      <c r="B125" s="71" t="s">
        <v>136</v>
      </c>
      <c r="C125" s="41" t="s">
        <v>23</v>
      </c>
      <c r="D125" s="165" t="s">
        <v>454</v>
      </c>
      <c r="E125" s="82" t="s">
        <v>99</v>
      </c>
      <c r="F125" s="168" t="s">
        <v>227</v>
      </c>
      <c r="G125" s="43" t="s">
        <v>76</v>
      </c>
      <c r="H125" s="45"/>
      <c r="I125" s="43" t="s">
        <v>66</v>
      </c>
      <c r="J125" s="97">
        <v>1500</v>
      </c>
      <c r="K125" s="43" t="s">
        <v>332</v>
      </c>
      <c r="L125" s="79" t="s">
        <v>582</v>
      </c>
      <c r="M125" s="43"/>
      <c r="N125" s="83"/>
      <c r="O125" s="80"/>
      <c r="P125" s="79"/>
      <c r="Q125" s="45"/>
      <c r="R125" s="80" t="s">
        <v>14</v>
      </c>
      <c r="S125" s="58" t="s">
        <v>14</v>
      </c>
      <c r="T125" s="58" t="s">
        <v>14</v>
      </c>
      <c r="U125" s="58" t="s">
        <v>14</v>
      </c>
      <c r="V125" s="58"/>
      <c r="W125" s="58"/>
      <c r="X125" s="58"/>
      <c r="Y125" s="58"/>
      <c r="Z125" s="58"/>
      <c r="AA125" s="58"/>
      <c r="AB125" s="58"/>
      <c r="AC125" s="58"/>
      <c r="AD125" s="35" t="s">
        <v>228</v>
      </c>
    </row>
    <row r="126" spans="1:30" ht="15.65" customHeight="1" x14ac:dyDescent="0.35">
      <c r="A126" s="172">
        <v>123</v>
      </c>
      <c r="B126" s="71" t="s">
        <v>136</v>
      </c>
      <c r="C126" s="41" t="s">
        <v>23</v>
      </c>
      <c r="D126" s="165" t="s">
        <v>454</v>
      </c>
      <c r="E126" s="82" t="s">
        <v>503</v>
      </c>
      <c r="F126" s="168" t="s">
        <v>419</v>
      </c>
      <c r="G126" s="43" t="s">
        <v>75</v>
      </c>
      <c r="H126" s="45"/>
      <c r="I126" s="43" t="s">
        <v>63</v>
      </c>
      <c r="J126" s="98">
        <v>800</v>
      </c>
      <c r="K126" s="43"/>
      <c r="L126" s="79" t="s">
        <v>582</v>
      </c>
      <c r="M126" s="43"/>
      <c r="N126" s="83" t="s">
        <v>14</v>
      </c>
      <c r="O126" s="80"/>
      <c r="P126" s="79"/>
      <c r="Q126" s="45" t="s">
        <v>14</v>
      </c>
      <c r="R126" s="80" t="s">
        <v>14</v>
      </c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35"/>
    </row>
    <row r="127" spans="1:30" ht="15.65" customHeight="1" x14ac:dyDescent="0.35">
      <c r="A127" s="172">
        <v>124</v>
      </c>
      <c r="B127" s="71" t="s">
        <v>136</v>
      </c>
      <c r="C127" s="41" t="s">
        <v>23</v>
      </c>
      <c r="D127" s="165" t="s">
        <v>454</v>
      </c>
      <c r="E127" s="82" t="s">
        <v>100</v>
      </c>
      <c r="F127" s="168" t="s">
        <v>229</v>
      </c>
      <c r="G127" s="43" t="s">
        <v>75</v>
      </c>
      <c r="H127" s="45"/>
      <c r="I127" s="43" t="s">
        <v>63</v>
      </c>
      <c r="J127" s="97">
        <v>265</v>
      </c>
      <c r="K127" s="43"/>
      <c r="L127" s="79" t="s">
        <v>582</v>
      </c>
      <c r="M127" s="43"/>
      <c r="N127" s="83" t="s">
        <v>14</v>
      </c>
      <c r="O127" s="80"/>
      <c r="P127" s="79"/>
      <c r="Q127" s="45"/>
      <c r="R127" s="80" t="s">
        <v>14</v>
      </c>
      <c r="S127" s="58"/>
      <c r="T127" s="58"/>
      <c r="U127" s="58"/>
      <c r="V127" s="58" t="s">
        <v>14</v>
      </c>
      <c r="W127" s="58"/>
      <c r="X127" s="58"/>
      <c r="Y127" s="58"/>
      <c r="Z127" s="58"/>
      <c r="AA127" s="58"/>
      <c r="AB127" s="58"/>
      <c r="AC127" s="58"/>
      <c r="AD127" s="35" t="s">
        <v>228</v>
      </c>
    </row>
    <row r="128" spans="1:30" ht="15.65" customHeight="1" x14ac:dyDescent="0.35">
      <c r="A128" s="172">
        <v>125</v>
      </c>
      <c r="B128" s="71" t="s">
        <v>136</v>
      </c>
      <c r="C128" s="41" t="s">
        <v>23</v>
      </c>
      <c r="D128" s="165" t="s">
        <v>437</v>
      </c>
      <c r="E128" s="81" t="s">
        <v>514</v>
      </c>
      <c r="F128" s="168" t="s">
        <v>232</v>
      </c>
      <c r="G128" s="43" t="s">
        <v>77</v>
      </c>
      <c r="H128" s="45"/>
      <c r="I128" s="43" t="s">
        <v>51</v>
      </c>
      <c r="J128" s="97">
        <v>1200</v>
      </c>
      <c r="K128" s="43" t="s">
        <v>346</v>
      </c>
      <c r="L128" s="79" t="s">
        <v>582</v>
      </c>
      <c r="M128" s="43"/>
      <c r="N128" s="83" t="s">
        <v>14</v>
      </c>
      <c r="O128" s="80"/>
      <c r="P128" s="79"/>
      <c r="Q128" s="45"/>
      <c r="R128" s="80" t="s">
        <v>14</v>
      </c>
      <c r="S128" s="58" t="s">
        <v>14</v>
      </c>
      <c r="T128" s="58" t="s">
        <v>14</v>
      </c>
      <c r="U128" s="58" t="s">
        <v>14</v>
      </c>
      <c r="V128" s="58"/>
      <c r="W128" s="58"/>
      <c r="X128" s="58"/>
      <c r="Y128" s="58"/>
      <c r="Z128" s="58"/>
      <c r="AA128" s="58"/>
      <c r="AB128" s="58"/>
      <c r="AC128" s="58"/>
      <c r="AD128" s="35" t="s">
        <v>233</v>
      </c>
    </row>
    <row r="129" spans="1:30" ht="15.65" customHeight="1" x14ac:dyDescent="0.35">
      <c r="A129" s="172">
        <v>126</v>
      </c>
      <c r="B129" s="71" t="s">
        <v>136</v>
      </c>
      <c r="C129" s="41" t="s">
        <v>39</v>
      </c>
      <c r="D129" s="165" t="s">
        <v>447</v>
      </c>
      <c r="E129" s="81" t="s">
        <v>208</v>
      </c>
      <c r="F129" s="168" t="s">
        <v>209</v>
      </c>
      <c r="G129" s="43" t="s">
        <v>75</v>
      </c>
      <c r="H129" s="45"/>
      <c r="I129" s="43" t="s">
        <v>0</v>
      </c>
      <c r="J129" s="97">
        <v>1500</v>
      </c>
      <c r="K129" s="43" t="s">
        <v>332</v>
      </c>
      <c r="L129" s="79" t="s">
        <v>582</v>
      </c>
      <c r="M129" s="45" t="s">
        <v>386</v>
      </c>
      <c r="N129" s="83"/>
      <c r="O129" s="80"/>
      <c r="P129" s="79"/>
      <c r="Q129" s="45"/>
      <c r="R129" s="80" t="s">
        <v>14</v>
      </c>
      <c r="S129" s="58"/>
      <c r="T129" s="58" t="s">
        <v>14</v>
      </c>
      <c r="U129" s="58"/>
      <c r="V129" s="58"/>
      <c r="W129" s="58"/>
      <c r="X129" s="58"/>
      <c r="Y129" s="58"/>
      <c r="Z129" s="58"/>
      <c r="AA129" s="58"/>
      <c r="AB129" s="58"/>
      <c r="AC129" s="58"/>
      <c r="AD129" s="35" t="s">
        <v>211</v>
      </c>
    </row>
    <row r="130" spans="1:30" ht="15.65" customHeight="1" x14ac:dyDescent="0.35">
      <c r="A130" s="172">
        <v>127</v>
      </c>
      <c r="B130" s="71" t="s">
        <v>136</v>
      </c>
      <c r="C130" s="41" t="s">
        <v>23</v>
      </c>
      <c r="D130" s="165" t="s">
        <v>437</v>
      </c>
      <c r="E130" s="81" t="s">
        <v>101</v>
      </c>
      <c r="F130" s="168" t="s">
        <v>230</v>
      </c>
      <c r="G130" s="43" t="s">
        <v>76</v>
      </c>
      <c r="H130" s="45"/>
      <c r="I130" s="43" t="s">
        <v>55</v>
      </c>
      <c r="J130" s="97">
        <v>120</v>
      </c>
      <c r="K130" s="43" t="s">
        <v>332</v>
      </c>
      <c r="L130" s="79" t="s">
        <v>582</v>
      </c>
      <c r="M130" s="43"/>
      <c r="N130" s="83" t="s">
        <v>14</v>
      </c>
      <c r="O130" s="80"/>
      <c r="P130" s="79"/>
      <c r="Q130" s="45"/>
      <c r="R130" s="80" t="s">
        <v>14</v>
      </c>
      <c r="S130" s="58"/>
      <c r="T130" s="58"/>
      <c r="U130" s="58"/>
      <c r="V130" s="58" t="s">
        <v>14</v>
      </c>
      <c r="W130" s="58"/>
      <c r="X130" s="58"/>
      <c r="Y130" s="58"/>
      <c r="Z130" s="58"/>
      <c r="AA130" s="58"/>
      <c r="AB130" s="58"/>
      <c r="AC130" s="58"/>
      <c r="AD130" s="35" t="s">
        <v>231</v>
      </c>
    </row>
    <row r="131" spans="1:30" ht="15.65" customHeight="1" x14ac:dyDescent="0.35">
      <c r="A131" s="172">
        <v>128</v>
      </c>
      <c r="B131" s="71" t="s">
        <v>136</v>
      </c>
      <c r="C131" s="41" t="s">
        <v>39</v>
      </c>
      <c r="D131" s="165" t="s">
        <v>447</v>
      </c>
      <c r="E131" s="81" t="s">
        <v>416</v>
      </c>
      <c r="F131" s="168" t="s">
        <v>417</v>
      </c>
      <c r="G131" s="43" t="s">
        <v>75</v>
      </c>
      <c r="H131" s="45"/>
      <c r="I131" s="43" t="s">
        <v>0</v>
      </c>
      <c r="J131" s="97">
        <v>30000</v>
      </c>
      <c r="K131" s="43" t="s">
        <v>332</v>
      </c>
      <c r="L131" s="79" t="s">
        <v>582</v>
      </c>
      <c r="M131" s="45" t="s">
        <v>386</v>
      </c>
      <c r="N131" s="83"/>
      <c r="O131" s="80"/>
      <c r="P131" s="79"/>
      <c r="Q131" s="45"/>
      <c r="R131" s="80" t="s">
        <v>14</v>
      </c>
      <c r="S131" s="58"/>
      <c r="T131" s="58" t="s">
        <v>14</v>
      </c>
      <c r="U131" s="58" t="s">
        <v>14</v>
      </c>
      <c r="V131" s="58" t="s">
        <v>14</v>
      </c>
      <c r="W131" s="58" t="s">
        <v>14</v>
      </c>
      <c r="X131" s="58" t="s">
        <v>14</v>
      </c>
      <c r="Y131" s="31" t="s">
        <v>14</v>
      </c>
      <c r="Z131" s="31" t="s">
        <v>14</v>
      </c>
      <c r="AA131" s="31" t="s">
        <v>14</v>
      </c>
      <c r="AB131" s="58"/>
      <c r="AC131" s="58"/>
      <c r="AD131" s="35"/>
    </row>
    <row r="132" spans="1:30" ht="15.65" customHeight="1" x14ac:dyDescent="0.35">
      <c r="A132" s="172">
        <v>129</v>
      </c>
      <c r="B132" s="71" t="s">
        <v>136</v>
      </c>
      <c r="C132" s="41" t="s">
        <v>39</v>
      </c>
      <c r="D132" s="165" t="s">
        <v>447</v>
      </c>
      <c r="E132" s="81" t="s">
        <v>372</v>
      </c>
      <c r="F132" s="168" t="s">
        <v>202</v>
      </c>
      <c r="G132" s="43" t="s">
        <v>75</v>
      </c>
      <c r="H132" s="45"/>
      <c r="I132" s="43" t="s">
        <v>0</v>
      </c>
      <c r="J132" s="97">
        <v>200</v>
      </c>
      <c r="K132" s="43" t="s">
        <v>332</v>
      </c>
      <c r="L132" s="79" t="s">
        <v>582</v>
      </c>
      <c r="M132" s="45" t="s">
        <v>386</v>
      </c>
      <c r="N132" s="83"/>
      <c r="O132" s="80"/>
      <c r="P132" s="79"/>
      <c r="Q132" s="45"/>
      <c r="R132" s="80" t="s">
        <v>14</v>
      </c>
      <c r="S132" s="58" t="s">
        <v>14</v>
      </c>
      <c r="T132" s="58" t="s">
        <v>14</v>
      </c>
      <c r="U132" s="58" t="s">
        <v>14</v>
      </c>
      <c r="V132" s="58"/>
      <c r="W132" s="58"/>
      <c r="X132" s="58"/>
      <c r="Y132" s="58"/>
      <c r="Z132" s="58"/>
      <c r="AA132" s="58"/>
      <c r="AB132" s="58"/>
      <c r="AC132" s="58"/>
      <c r="AD132" s="35" t="s">
        <v>215</v>
      </c>
    </row>
    <row r="133" spans="1:30" ht="15.65" customHeight="1" x14ac:dyDescent="0.35">
      <c r="A133" s="172">
        <v>130</v>
      </c>
      <c r="B133" s="71" t="s">
        <v>136</v>
      </c>
      <c r="C133" s="41" t="s">
        <v>39</v>
      </c>
      <c r="D133" s="165" t="s">
        <v>447</v>
      </c>
      <c r="E133" s="81" t="s">
        <v>369</v>
      </c>
      <c r="F133" s="163" t="s">
        <v>234</v>
      </c>
      <c r="G133" s="43" t="s">
        <v>75</v>
      </c>
      <c r="H133" s="45"/>
      <c r="I133" s="43" t="s">
        <v>0</v>
      </c>
      <c r="J133" s="97">
        <v>1850</v>
      </c>
      <c r="K133" s="43" t="s">
        <v>332</v>
      </c>
      <c r="L133" s="79" t="s">
        <v>582</v>
      </c>
      <c r="M133" s="45" t="s">
        <v>386</v>
      </c>
      <c r="N133" s="83"/>
      <c r="O133" s="80"/>
      <c r="P133" s="79"/>
      <c r="Q133" s="45" t="s">
        <v>14</v>
      </c>
      <c r="R133" s="80" t="s">
        <v>14</v>
      </c>
      <c r="S133" s="58" t="s">
        <v>14</v>
      </c>
      <c r="T133" s="58" t="s">
        <v>14</v>
      </c>
      <c r="U133" s="58" t="s">
        <v>14</v>
      </c>
      <c r="V133" s="58"/>
      <c r="W133" s="58" t="s">
        <v>14</v>
      </c>
      <c r="X133" s="58"/>
      <c r="Y133" s="58"/>
      <c r="Z133" s="58"/>
      <c r="AA133" s="58"/>
      <c r="AB133" s="58"/>
      <c r="AC133" s="58"/>
      <c r="AD133" s="35" t="s">
        <v>235</v>
      </c>
    </row>
    <row r="134" spans="1:30" ht="15.65" customHeight="1" x14ac:dyDescent="0.35">
      <c r="A134" s="172">
        <v>131</v>
      </c>
      <c r="B134" s="71" t="s">
        <v>136</v>
      </c>
      <c r="C134" s="41" t="s">
        <v>39</v>
      </c>
      <c r="D134" s="165" t="s">
        <v>447</v>
      </c>
      <c r="E134" s="81" t="s">
        <v>366</v>
      </c>
      <c r="F134" s="168" t="s">
        <v>212</v>
      </c>
      <c r="G134" s="43" t="s">
        <v>75</v>
      </c>
      <c r="H134" s="45"/>
      <c r="I134" s="43" t="s">
        <v>0</v>
      </c>
      <c r="J134" s="97">
        <v>200</v>
      </c>
      <c r="K134" s="43" t="s">
        <v>332</v>
      </c>
      <c r="L134" s="79" t="s">
        <v>582</v>
      </c>
      <c r="M134" s="45" t="s">
        <v>386</v>
      </c>
      <c r="N134" s="83"/>
      <c r="O134" s="80"/>
      <c r="P134" s="79" t="s">
        <v>14</v>
      </c>
      <c r="Q134" s="45" t="s">
        <v>14</v>
      </c>
      <c r="R134" s="80" t="s">
        <v>14</v>
      </c>
      <c r="S134" s="58" t="s">
        <v>14</v>
      </c>
      <c r="T134" s="58" t="s">
        <v>14</v>
      </c>
      <c r="U134" s="58"/>
      <c r="V134" s="58"/>
      <c r="W134" s="58"/>
      <c r="X134" s="58"/>
      <c r="Y134" s="58"/>
      <c r="Z134" s="58"/>
      <c r="AA134" s="58"/>
      <c r="AB134" s="58"/>
      <c r="AC134" s="58"/>
      <c r="AD134" s="35" t="s">
        <v>213</v>
      </c>
    </row>
    <row r="135" spans="1:30" ht="15.65" customHeight="1" x14ac:dyDescent="0.35">
      <c r="A135" s="172">
        <v>132</v>
      </c>
      <c r="B135" s="71" t="s">
        <v>136</v>
      </c>
      <c r="C135" s="41" t="s">
        <v>23</v>
      </c>
      <c r="D135" s="165" t="s">
        <v>454</v>
      </c>
      <c r="E135" s="82" t="s">
        <v>461</v>
      </c>
      <c r="F135" s="168" t="s">
        <v>418</v>
      </c>
      <c r="G135" s="43" t="s">
        <v>75</v>
      </c>
      <c r="H135" s="45"/>
      <c r="I135" s="43" t="s">
        <v>58</v>
      </c>
      <c r="J135" s="98">
        <v>1600</v>
      </c>
      <c r="K135" s="43"/>
      <c r="L135" s="79" t="s">
        <v>582</v>
      </c>
      <c r="M135" s="43"/>
      <c r="N135" s="83" t="s">
        <v>14</v>
      </c>
      <c r="O135" s="80"/>
      <c r="P135" s="79" t="s">
        <v>14</v>
      </c>
      <c r="Q135" s="45" t="s">
        <v>14</v>
      </c>
      <c r="R135" s="80" t="s">
        <v>14</v>
      </c>
      <c r="S135" s="58"/>
      <c r="T135" s="58"/>
      <c r="U135" s="58" t="s">
        <v>14</v>
      </c>
      <c r="V135" s="58" t="s">
        <v>14</v>
      </c>
      <c r="W135" s="58" t="s">
        <v>14</v>
      </c>
      <c r="X135" s="58" t="s">
        <v>14</v>
      </c>
      <c r="Y135" s="58"/>
      <c r="Z135" s="58"/>
      <c r="AA135" s="58"/>
      <c r="AB135" s="58"/>
      <c r="AC135" s="58"/>
      <c r="AD135" s="35"/>
    </row>
    <row r="136" spans="1:30" ht="15.65" customHeight="1" x14ac:dyDescent="0.35">
      <c r="A136" s="172">
        <v>133</v>
      </c>
      <c r="B136" s="71" t="s">
        <v>136</v>
      </c>
      <c r="C136" s="41" t="s">
        <v>39</v>
      </c>
      <c r="D136" s="165" t="s">
        <v>447</v>
      </c>
      <c r="E136" s="81" t="s">
        <v>368</v>
      </c>
      <c r="F136" s="168" t="s">
        <v>552</v>
      </c>
      <c r="G136" s="43" t="s">
        <v>75</v>
      </c>
      <c r="H136" s="45"/>
      <c r="I136" s="43" t="s">
        <v>0</v>
      </c>
      <c r="J136" s="97">
        <v>3366</v>
      </c>
      <c r="K136" s="43" t="s">
        <v>332</v>
      </c>
      <c r="L136" s="79" t="s">
        <v>582</v>
      </c>
      <c r="M136" s="45" t="s">
        <v>386</v>
      </c>
      <c r="N136" s="83"/>
      <c r="O136" s="80"/>
      <c r="P136" s="79"/>
      <c r="Q136" s="45" t="s">
        <v>14</v>
      </c>
      <c r="R136" s="80" t="s">
        <v>14</v>
      </c>
      <c r="S136" s="58" t="s">
        <v>14</v>
      </c>
      <c r="T136" s="58" t="s">
        <v>14</v>
      </c>
      <c r="U136" s="58" t="s">
        <v>14</v>
      </c>
      <c r="V136" s="58" t="s">
        <v>14</v>
      </c>
      <c r="W136" s="58" t="s">
        <v>14</v>
      </c>
      <c r="X136" s="58"/>
      <c r="Y136" s="58"/>
      <c r="Z136" s="58"/>
      <c r="AA136" s="58"/>
      <c r="AB136" s="58"/>
      <c r="AC136" s="58"/>
      <c r="AD136" s="35" t="s">
        <v>199</v>
      </c>
    </row>
    <row r="137" spans="1:30" ht="15.65" customHeight="1" x14ac:dyDescent="0.35">
      <c r="A137" s="172">
        <v>134</v>
      </c>
      <c r="B137" s="71" t="s">
        <v>136</v>
      </c>
      <c r="C137" s="41" t="s">
        <v>39</v>
      </c>
      <c r="D137" s="165" t="s">
        <v>447</v>
      </c>
      <c r="E137" s="81" t="s">
        <v>371</v>
      </c>
      <c r="F137" s="168" t="s">
        <v>203</v>
      </c>
      <c r="G137" s="43" t="s">
        <v>75</v>
      </c>
      <c r="H137" s="45"/>
      <c r="I137" s="43" t="s">
        <v>0</v>
      </c>
      <c r="J137" s="97">
        <v>373.6</v>
      </c>
      <c r="K137" s="43" t="s">
        <v>332</v>
      </c>
      <c r="L137" s="79"/>
      <c r="M137" s="45" t="s">
        <v>386</v>
      </c>
      <c r="N137" s="83"/>
      <c r="O137" s="80"/>
      <c r="P137" s="79"/>
      <c r="Q137" s="45" t="s">
        <v>14</v>
      </c>
      <c r="R137" s="80" t="s">
        <v>14</v>
      </c>
      <c r="S137" s="58" t="s">
        <v>14</v>
      </c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35" t="s">
        <v>204</v>
      </c>
    </row>
    <row r="138" spans="1:30" ht="15.65" customHeight="1" x14ac:dyDescent="0.35">
      <c r="A138" s="172">
        <v>135</v>
      </c>
      <c r="B138" s="71" t="s">
        <v>136</v>
      </c>
      <c r="C138" s="41" t="s">
        <v>39</v>
      </c>
      <c r="D138" s="165" t="s">
        <v>447</v>
      </c>
      <c r="E138" s="81" t="s">
        <v>370</v>
      </c>
      <c r="F138" s="168" t="s">
        <v>200</v>
      </c>
      <c r="G138" s="43" t="s">
        <v>75</v>
      </c>
      <c r="H138" s="45"/>
      <c r="I138" s="43" t="s">
        <v>0</v>
      </c>
      <c r="J138" s="97">
        <v>8000</v>
      </c>
      <c r="K138" s="43" t="s">
        <v>332</v>
      </c>
      <c r="L138" s="79"/>
      <c r="M138" s="45" t="s">
        <v>386</v>
      </c>
      <c r="N138" s="83" t="s">
        <v>14</v>
      </c>
      <c r="O138" s="80"/>
      <c r="P138" s="79"/>
      <c r="Q138" s="45" t="s">
        <v>14</v>
      </c>
      <c r="R138" s="80" t="s">
        <v>14</v>
      </c>
      <c r="S138" s="58" t="s">
        <v>14</v>
      </c>
      <c r="T138" s="58" t="s">
        <v>14</v>
      </c>
      <c r="U138" s="58" t="s">
        <v>14</v>
      </c>
      <c r="V138" s="58" t="s">
        <v>14</v>
      </c>
      <c r="W138" s="58" t="s">
        <v>14</v>
      </c>
      <c r="X138" s="58"/>
      <c r="Y138" s="58"/>
      <c r="Z138" s="58"/>
      <c r="AA138" s="58"/>
      <c r="AB138" s="58"/>
      <c r="AC138" s="58"/>
      <c r="AD138" s="35" t="s">
        <v>201</v>
      </c>
    </row>
    <row r="139" spans="1:30" ht="15.65" customHeight="1" x14ac:dyDescent="0.35">
      <c r="A139" s="172">
        <v>136</v>
      </c>
      <c r="B139" s="71" t="s">
        <v>136</v>
      </c>
      <c r="C139" s="41" t="s">
        <v>39</v>
      </c>
      <c r="D139" s="165" t="s">
        <v>447</v>
      </c>
      <c r="E139" s="81" t="s">
        <v>367</v>
      </c>
      <c r="F139" s="168" t="s">
        <v>214</v>
      </c>
      <c r="G139" s="43" t="s">
        <v>75</v>
      </c>
      <c r="H139" s="45"/>
      <c r="I139" s="43" t="s">
        <v>0</v>
      </c>
      <c r="J139" s="97">
        <v>100</v>
      </c>
      <c r="K139" s="43" t="s">
        <v>332</v>
      </c>
      <c r="L139" s="79" t="s">
        <v>582</v>
      </c>
      <c r="M139" s="45" t="s">
        <v>386</v>
      </c>
      <c r="N139" s="83"/>
      <c r="O139" s="80"/>
      <c r="P139" s="79"/>
      <c r="Q139" s="45" t="s">
        <v>14</v>
      </c>
      <c r="R139" s="80" t="s">
        <v>14</v>
      </c>
      <c r="S139" s="58" t="s">
        <v>14</v>
      </c>
      <c r="T139" s="58" t="s">
        <v>14</v>
      </c>
      <c r="U139" s="58"/>
      <c r="V139" s="58"/>
      <c r="W139" s="58"/>
      <c r="X139" s="58"/>
      <c r="Y139" s="58"/>
      <c r="Z139" s="58"/>
      <c r="AA139" s="58"/>
      <c r="AB139" s="58"/>
      <c r="AC139" s="58"/>
      <c r="AD139" s="35" t="s">
        <v>215</v>
      </c>
    </row>
    <row r="140" spans="1:30" ht="15.65" customHeight="1" x14ac:dyDescent="0.35">
      <c r="B140" s="43"/>
      <c r="C140" s="41"/>
      <c r="D140" s="165"/>
      <c r="E140" s="39"/>
      <c r="F140" s="171"/>
      <c r="G140" s="29"/>
      <c r="H140" s="29"/>
      <c r="I140" s="29"/>
      <c r="J140" s="96"/>
      <c r="K140" s="43"/>
      <c r="L140" s="79"/>
      <c r="M140" s="43"/>
      <c r="N140" s="83"/>
      <c r="O140" s="80"/>
      <c r="P140" s="79"/>
      <c r="Q140" s="45"/>
      <c r="R140" s="80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:30" x14ac:dyDescent="0.35">
      <c r="J141" s="114">
        <f>SUM(J4:J139)</f>
        <v>687069.6</v>
      </c>
      <c r="M141" s="20"/>
      <c r="P141" s="20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30" x14ac:dyDescent="0.35">
      <c r="M142" s="20"/>
      <c r="P142" s="20"/>
    </row>
  </sheetData>
  <autoFilter ref="A3:CH139" xr:uid="{434D062C-A012-475B-967D-CB42B487E64A}"/>
  <sortState xmlns:xlrd2="http://schemas.microsoft.com/office/spreadsheetml/2017/richdata2" ref="B4:CH139">
    <sortCondition ref="B4:B139"/>
    <sortCondition ref="E4:E139"/>
    <sortCondition ref="I4:I139"/>
  </sortState>
  <mergeCells count="11">
    <mergeCell ref="B1:K2"/>
    <mergeCell ref="S2:AC2"/>
    <mergeCell ref="O2:O3"/>
    <mergeCell ref="N2:N3"/>
    <mergeCell ref="L1:O1"/>
    <mergeCell ref="P2:P3"/>
    <mergeCell ref="Q2:Q3"/>
    <mergeCell ref="R2:R3"/>
    <mergeCell ref="P1:R1"/>
    <mergeCell ref="L2:L3"/>
    <mergeCell ref="M2:M3"/>
  </mergeCells>
  <phoneticPr fontId="6" type="noConversion"/>
  <conditionalFormatting sqref="L141:R1048576 M140:R140 J4:J1048576 L4:R139">
    <cfRule type="cellIs" dxfId="15" priority="26" operator="equal">
      <formula>"High Risk"</formula>
    </cfRule>
  </conditionalFormatting>
  <conditionalFormatting sqref="O2 Q2:R2 L141:R1048576 M140:R140 J4:J1048576 M2 L4:R139">
    <cfRule type="cellIs" dxfId="14" priority="24" operator="equal">
      <formula>"Critical"</formula>
    </cfRule>
    <cfRule type="cellIs" dxfId="13" priority="25" operator="equal">
      <formula>"HS Risk"</formula>
    </cfRule>
  </conditionalFormatting>
  <conditionalFormatting sqref="L140">
    <cfRule type="cellIs" dxfId="12" priority="5" operator="equal">
      <formula>"High Risk"</formula>
    </cfRule>
  </conditionalFormatting>
  <conditionalFormatting sqref="L140">
    <cfRule type="cellIs" dxfId="11" priority="3" operator="equal">
      <formula>"Critical"</formula>
    </cfRule>
    <cfRule type="cellIs" dxfId="10" priority="4" operator="equal">
      <formula>"HS Risk"</formula>
    </cfRule>
  </conditionalFormatting>
  <conditionalFormatting sqref="L2">
    <cfRule type="cellIs" dxfId="9" priority="1" operator="equal">
      <formula>"Critical"</formula>
    </cfRule>
    <cfRule type="cellIs" dxfId="8" priority="2" operator="equal">
      <formula>"HS Risk"</formula>
    </cfRule>
  </conditionalFormatting>
  <dataValidations count="1">
    <dataValidation type="list" allowBlank="1" showInputMessage="1" showErrorMessage="1" sqref="P4:R140" xr:uid="{F2B2ED0F-5DD9-47E0-A205-4AD7A9CCFF92}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scale="145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7A442D91-0FC1-4E4E-AA7C-08D514E524CF}">
          <x14:formula1>
            <xm:f>Codes!$A$70:$A$73</xm:f>
          </x14:formula1>
          <xm:sqref>G4:G22 G25:G54 G59:G115 G130:G140 G117:G123 H140:I140 K140</xm:sqref>
        </x14:dataValidation>
        <x14:dataValidation type="list" allowBlank="1" showInputMessage="1" showErrorMessage="1" xr:uid="{6ADEC97F-943E-4B55-BF98-E7F7DE565A94}">
          <x14:formula1>
            <xm:f>Codes!$A$76:$A$88</xm:f>
          </x14:formula1>
          <xm:sqref>K4:K19 K21:K77 K80:K140</xm:sqref>
        </x14:dataValidation>
        <x14:dataValidation type="list" allowBlank="1" showInputMessage="1" showErrorMessage="1" xr:uid="{9B3A86E6-B547-4DED-8EA5-C75C9F779F72}">
          <x14:formula1>
            <xm:f>Codes!$A$45:$A$62</xm:f>
          </x14:formula1>
          <xm:sqref>K65:K115 K130:K133 I130:I133 I65:I115 I4:I63 K4:K63</xm:sqref>
        </x14:dataValidation>
        <x14:dataValidation type="list" allowBlank="1" showInputMessage="1" showErrorMessage="1" xr:uid="{2C7E9AD7-99E1-4AF5-B6E2-43B78B32B15D}">
          <x14:formula1>
            <xm:f>Codes!$A$24:$A$40</xm:f>
          </x14:formula1>
          <xm:sqref>C134:C140 C32:C54 C4:C30 C59:C131</xm:sqref>
        </x14:dataValidation>
        <x14:dataValidation type="list" allowBlank="1" showInputMessage="1" showErrorMessage="1" xr:uid="{7D80F3BE-730B-4398-8124-4018E6A08D3D}">
          <x14:formula1>
            <xm:f>Codes!$A$76:$A$89</xm:f>
          </x14:formula1>
          <xm:sqref>K20</xm:sqref>
        </x14:dataValidation>
        <x14:dataValidation type="list" allowBlank="1" showInputMessage="1" showErrorMessage="1" xr:uid="{95BD70AA-70EE-413F-86C3-E6070B91120E}">
          <x14:formula1>
            <xm:f>Codes!#REF!</xm:f>
          </x14:formula1>
          <xm:sqref>D141</xm:sqref>
        </x14:dataValidation>
        <x14:dataValidation type="list" allowBlank="1" showInputMessage="1" showErrorMessage="1" xr:uid="{37810B60-0C23-4C3C-A1EB-50E09B52EF33}">
          <x14:formula1>
            <xm:f>Codes!$A$24:$A$42</xm:f>
          </x14:formula1>
          <xm:sqref>C132:C133</xm:sqref>
        </x14:dataValidation>
        <x14:dataValidation type="list" allowBlank="1" showInputMessage="1" showErrorMessage="1" xr:uid="{D697600A-0D74-4A5D-919A-5523A4AAA7AA}">
          <x14:formula1>
            <xm:f>Codes!$A$65:$A$67</xm:f>
          </x14:formula1>
          <xm:sqref>H4:H139</xm:sqref>
        </x14:dataValidation>
        <x14:dataValidation type="list" allowBlank="1" showInputMessage="1" showErrorMessage="1" xr:uid="{779EB66A-2B58-4E30-8083-19CC5C7EA78D}">
          <x14:formula1>
            <xm:f>Codes!$A$2:$A$14</xm:f>
          </x14:formula1>
          <xm:sqref>B4:B140</xm:sqref>
        </x14:dataValidation>
        <x14:dataValidation type="list" allowBlank="1" showInputMessage="1" showErrorMessage="1" xr:uid="{61DCFD5C-C43B-4A13-BC05-B29F0A0F9836}">
          <x14:formula1>
            <xm:f>Programs!$B$5:$B$43</xm:f>
          </x14:formula1>
          <xm:sqref>D4:D140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DDA8-7007-42B3-9B95-BB74F96E3C2C}">
  <dimension ref="A1:W81"/>
  <sheetViews>
    <sheetView showZeros="0" zoomScaleNormal="100" workbookViewId="0">
      <pane ySplit="2" topLeftCell="A3" activePane="bottomLeft" state="frozen"/>
      <selection pane="bottomLeft" activeCell="C13" sqref="C13"/>
    </sheetView>
  </sheetViews>
  <sheetFormatPr defaultRowHeight="15.5" x14ac:dyDescent="0.35"/>
  <cols>
    <col min="1" max="1" width="4.54296875" style="1" customWidth="1"/>
    <col min="2" max="2" width="40.08984375" customWidth="1"/>
    <col min="3" max="3" width="11.81640625" customWidth="1"/>
    <col min="4" max="4" width="4.1796875" style="123" customWidth="1"/>
    <col min="5" max="6" width="4.1796875" style="1" customWidth="1"/>
    <col min="7" max="9" width="5.54296875" style="1" customWidth="1"/>
    <col min="10" max="10" width="6.81640625" style="1" customWidth="1"/>
    <col min="11" max="14" width="5.54296875" customWidth="1"/>
    <col min="15" max="15" width="6.54296875" customWidth="1"/>
    <col min="16" max="16" width="6.1796875" customWidth="1"/>
    <col min="17" max="17" width="4.453125" customWidth="1"/>
    <col min="18" max="18" width="6.08984375" customWidth="1"/>
    <col min="19" max="19" width="4.81640625" style="6" customWidth="1"/>
    <col min="20" max="20" width="101.81640625" style="117" customWidth="1"/>
    <col min="21" max="21" width="9.453125" customWidth="1"/>
    <col min="22" max="22" width="4.7265625" style="6" customWidth="1"/>
    <col min="23" max="23" width="92.1796875" style="117" customWidth="1"/>
  </cols>
  <sheetData>
    <row r="1" spans="1:23" ht="21" x14ac:dyDescent="0.5">
      <c r="D1" s="215"/>
      <c r="E1" s="215"/>
      <c r="F1" s="216"/>
      <c r="G1" s="219" t="s">
        <v>389</v>
      </c>
      <c r="H1" s="219"/>
      <c r="I1" s="219"/>
      <c r="J1" s="219"/>
      <c r="K1" s="219" t="s">
        <v>390</v>
      </c>
      <c r="L1" s="219"/>
      <c r="M1" s="219"/>
      <c r="N1" s="219"/>
      <c r="O1" s="219"/>
      <c r="S1" s="7"/>
      <c r="V1" s="7"/>
    </row>
    <row r="2" spans="1:23" ht="114.5" customHeight="1" x14ac:dyDescent="0.5">
      <c r="A2" s="48"/>
      <c r="B2" s="47"/>
      <c r="C2" s="47"/>
      <c r="D2" s="213" t="s">
        <v>570</v>
      </c>
      <c r="E2" s="222" t="s">
        <v>571</v>
      </c>
      <c r="F2" s="220" t="s">
        <v>572</v>
      </c>
      <c r="G2" s="86" t="s">
        <v>286</v>
      </c>
      <c r="H2" s="86" t="s">
        <v>287</v>
      </c>
      <c r="I2" s="86" t="s">
        <v>288</v>
      </c>
      <c r="J2" s="87" t="s">
        <v>392</v>
      </c>
      <c r="K2" s="88" t="s">
        <v>289</v>
      </c>
      <c r="L2" s="88" t="s">
        <v>290</v>
      </c>
      <c r="M2" s="88" t="s">
        <v>291</v>
      </c>
      <c r="N2" s="88" t="s">
        <v>292</v>
      </c>
      <c r="O2" s="89" t="s">
        <v>393</v>
      </c>
      <c r="P2" s="156" t="s">
        <v>574</v>
      </c>
      <c r="Q2" s="156" t="s">
        <v>573</v>
      </c>
      <c r="S2" s="7" t="s">
        <v>410</v>
      </c>
      <c r="V2" s="7" t="s">
        <v>411</v>
      </c>
    </row>
    <row r="3" spans="1:23" ht="30.65" customHeight="1" x14ac:dyDescent="0.35">
      <c r="A3" s="90" t="s">
        <v>474</v>
      </c>
      <c r="B3" s="91" t="s">
        <v>284</v>
      </c>
      <c r="C3" s="92" t="s">
        <v>391</v>
      </c>
      <c r="D3" s="214"/>
      <c r="E3" s="223"/>
      <c r="F3" s="221"/>
      <c r="G3" s="93">
        <v>0.3</v>
      </c>
      <c r="H3" s="93">
        <v>0.35</v>
      </c>
      <c r="I3" s="93">
        <v>0.35</v>
      </c>
      <c r="J3" s="155">
        <v>0.2</v>
      </c>
      <c r="K3" s="93">
        <v>0.25</v>
      </c>
      <c r="L3" s="93">
        <v>0.3</v>
      </c>
      <c r="M3" s="93">
        <v>0.25</v>
      </c>
      <c r="N3" s="93">
        <v>0.2</v>
      </c>
      <c r="O3" s="155">
        <v>0.8</v>
      </c>
      <c r="S3" s="218" t="s">
        <v>286</v>
      </c>
      <c r="T3" s="218"/>
      <c r="V3" s="217" t="s">
        <v>289</v>
      </c>
      <c r="W3" s="217"/>
    </row>
    <row r="4" spans="1:23" ht="14.5" x14ac:dyDescent="0.35">
      <c r="A4" s="146">
        <v>22</v>
      </c>
      <c r="B4" s="129" t="s">
        <v>431</v>
      </c>
      <c r="C4" s="162">
        <f>VLOOKUP(B4,Programs!$B$5:$D$42,3,FALSE)</f>
        <v>25</v>
      </c>
      <c r="D4" s="130">
        <f>COUNTIFS(Projects!$D$4:$D$140,B4,Projects!$M$4:$M$140,"Cat.4")+COUNTIFS(Projects!$D$4:$D$140,B4,Projects!$M$4:$M$140,"Cat.5")</f>
        <v>1</v>
      </c>
      <c r="E4" s="131" t="str">
        <f t="shared" ref="E4:E14" si="0">IF(AND(J4&gt;3.8,O4&gt;3),"X","")</f>
        <v>X</v>
      </c>
      <c r="F4" s="131" t="str">
        <f t="shared" ref="F4:F41" si="1">IF(AND(J4&lt;=3.8,O4&gt;2.8),"X","")</f>
        <v/>
      </c>
      <c r="G4" s="174">
        <v>4</v>
      </c>
      <c r="H4" s="174">
        <v>4</v>
      </c>
      <c r="I4" s="174">
        <v>4</v>
      </c>
      <c r="J4" s="49">
        <f t="shared" ref="J4:J41" si="2">SUMPRODUCT($G$3:$I$3,G4:I4)</f>
        <v>3.9999999999999996</v>
      </c>
      <c r="K4" s="133">
        <v>5</v>
      </c>
      <c r="L4" s="133">
        <v>4</v>
      </c>
      <c r="M4" s="133">
        <v>3</v>
      </c>
      <c r="N4" s="133">
        <v>5</v>
      </c>
      <c r="O4" s="49">
        <f t="shared" ref="O4:O41" si="3">SUMPRODUCT($K$3:$N$3,K4:N4)</f>
        <v>4.2</v>
      </c>
      <c r="P4" s="158">
        <f t="shared" ref="P4:P41" si="4">-(J4*$J$3)+(O4*$O$3)</f>
        <v>2.5600000000000005</v>
      </c>
      <c r="Q4" s="161">
        <f t="shared" ref="Q4:Q41" si="5">_xlfn.RANK.EQ(P4,$P$4:$P$41)</f>
        <v>2</v>
      </c>
      <c r="R4" s="157"/>
      <c r="S4" s="50">
        <v>1</v>
      </c>
      <c r="T4" s="118" t="s">
        <v>575</v>
      </c>
      <c r="V4" s="8">
        <v>1</v>
      </c>
      <c r="W4" s="12" t="s">
        <v>297</v>
      </c>
    </row>
    <row r="5" spans="1:23" ht="14.5" x14ac:dyDescent="0.35">
      <c r="A5" s="146">
        <v>28</v>
      </c>
      <c r="B5" s="129" t="s">
        <v>445</v>
      </c>
      <c r="C5" s="162">
        <f>VLOOKUP(B5,Programs!$B$5:$D$42,3,FALSE)</f>
        <v>55</v>
      </c>
      <c r="D5" s="130">
        <f>COUNTIFS(Projects!$D$4:$D$140,B5,Projects!$M$4:$M$140,"Cat.4")+COUNTIFS(Projects!$D$4:$D$140,B5,Projects!$M$4:$M$140,"Cat.5")</f>
        <v>2</v>
      </c>
      <c r="E5" s="131" t="str">
        <f t="shared" si="0"/>
        <v>X</v>
      </c>
      <c r="F5" s="131" t="str">
        <f t="shared" si="1"/>
        <v/>
      </c>
      <c r="G5" s="132">
        <v>4</v>
      </c>
      <c r="H5" s="132">
        <v>5</v>
      </c>
      <c r="I5" s="132">
        <v>5</v>
      </c>
      <c r="J5" s="49">
        <f t="shared" si="2"/>
        <v>4.7</v>
      </c>
      <c r="K5" s="176">
        <v>4</v>
      </c>
      <c r="L5" s="176">
        <v>4</v>
      </c>
      <c r="M5" s="176">
        <v>5</v>
      </c>
      <c r="N5" s="176">
        <v>4</v>
      </c>
      <c r="O5" s="49">
        <f t="shared" si="3"/>
        <v>4.25</v>
      </c>
      <c r="P5" s="158">
        <f t="shared" si="4"/>
        <v>2.4600000000000004</v>
      </c>
      <c r="Q5" s="161">
        <f t="shared" si="5"/>
        <v>3</v>
      </c>
      <c r="R5" s="157"/>
      <c r="S5" s="50">
        <v>2</v>
      </c>
      <c r="T5" s="118" t="s">
        <v>578</v>
      </c>
      <c r="V5" s="8">
        <v>2</v>
      </c>
      <c r="W5" s="12" t="s">
        <v>298</v>
      </c>
    </row>
    <row r="6" spans="1:23" ht="14.5" customHeight="1" x14ac:dyDescent="0.35">
      <c r="A6" s="146">
        <v>3</v>
      </c>
      <c r="B6" s="129" t="s">
        <v>436</v>
      </c>
      <c r="C6" s="162">
        <f>VLOOKUP(B6,Programs!$B$5:$D$42,3,FALSE)</f>
        <v>7</v>
      </c>
      <c r="D6" s="130">
        <f>COUNTIFS(Projects!$D$4:$D$140,B6,Projects!$M$4:$M$140,"Cat.4")+COUNTIFS(Projects!$D$4:$D$140,B6,Projects!$M$4:$M$140,"Cat.5")</f>
        <v>1</v>
      </c>
      <c r="E6" s="131" t="str">
        <f t="shared" si="0"/>
        <v>X</v>
      </c>
      <c r="F6" s="131" t="str">
        <f t="shared" si="1"/>
        <v/>
      </c>
      <c r="G6" s="173">
        <v>3</v>
      </c>
      <c r="H6" s="173">
        <v>4</v>
      </c>
      <c r="I6" s="173">
        <v>5</v>
      </c>
      <c r="J6" s="49">
        <f t="shared" si="2"/>
        <v>4.05</v>
      </c>
      <c r="K6" s="175">
        <v>3</v>
      </c>
      <c r="L6" s="175">
        <v>4</v>
      </c>
      <c r="M6" s="175">
        <v>4</v>
      </c>
      <c r="N6" s="175">
        <v>4</v>
      </c>
      <c r="O6" s="49">
        <f t="shared" si="3"/>
        <v>3.75</v>
      </c>
      <c r="P6" s="158">
        <f t="shared" si="4"/>
        <v>2.19</v>
      </c>
      <c r="Q6" s="161">
        <f t="shared" si="5"/>
        <v>6</v>
      </c>
      <c r="R6" s="157"/>
      <c r="S6" s="50">
        <v>3</v>
      </c>
      <c r="T6" s="118" t="s">
        <v>577</v>
      </c>
      <c r="V6" s="8">
        <v>3</v>
      </c>
      <c r="W6" s="12" t="s">
        <v>569</v>
      </c>
    </row>
    <row r="7" spans="1:23" ht="14.5" x14ac:dyDescent="0.35">
      <c r="A7" s="146">
        <v>6</v>
      </c>
      <c r="B7" s="129" t="s">
        <v>432</v>
      </c>
      <c r="C7" s="162">
        <f>VLOOKUP(B7,Programs!$B$5:$D$42,3,FALSE)</f>
        <v>76.2</v>
      </c>
      <c r="D7" s="130">
        <f>COUNTIFS(Projects!$D$4:$D$140,B7,Projects!$M$4:$M$140,"Cat.4")+COUNTIFS(Projects!$D$4:$D$140,B7,Projects!$M$4:$M$140,"Cat.5")</f>
        <v>1</v>
      </c>
      <c r="E7" s="131" t="str">
        <f t="shared" si="0"/>
        <v>X</v>
      </c>
      <c r="F7" s="131" t="str">
        <f t="shared" si="1"/>
        <v/>
      </c>
      <c r="G7" s="132">
        <v>5</v>
      </c>
      <c r="H7" s="132">
        <v>5</v>
      </c>
      <c r="I7" s="132">
        <v>4</v>
      </c>
      <c r="J7" s="49">
        <f t="shared" si="2"/>
        <v>4.6500000000000004</v>
      </c>
      <c r="K7" s="175">
        <v>5</v>
      </c>
      <c r="L7" s="175">
        <v>3</v>
      </c>
      <c r="M7" s="175">
        <v>3</v>
      </c>
      <c r="N7" s="175">
        <v>5</v>
      </c>
      <c r="O7" s="49">
        <f t="shared" si="3"/>
        <v>3.9</v>
      </c>
      <c r="P7" s="158">
        <f t="shared" si="4"/>
        <v>2.19</v>
      </c>
      <c r="Q7" s="161">
        <f t="shared" si="5"/>
        <v>6</v>
      </c>
      <c r="R7" s="157"/>
      <c r="S7" s="50">
        <v>4</v>
      </c>
      <c r="T7" s="118" t="s">
        <v>579</v>
      </c>
      <c r="V7" s="10">
        <v>4</v>
      </c>
      <c r="W7" s="122" t="s">
        <v>299</v>
      </c>
    </row>
    <row r="8" spans="1:23" ht="14.5" customHeight="1" x14ac:dyDescent="0.35">
      <c r="A8" s="146">
        <v>18</v>
      </c>
      <c r="B8" s="129" t="s">
        <v>440</v>
      </c>
      <c r="C8" s="162">
        <f>VLOOKUP(B8,Programs!$B$5:$D$42,3,FALSE)</f>
        <v>67.099999999999994</v>
      </c>
      <c r="D8" s="130">
        <f>COUNTIFS(Projects!$D$4:$D$140,B8,Projects!$M$4:$M$140,"Cat.4")+COUNTIFS(Projects!$D$4:$D$140,B8,Projects!$M$4:$M$140,"Cat.5")</f>
        <v>0</v>
      </c>
      <c r="E8" s="131" t="str">
        <f t="shared" si="0"/>
        <v>X</v>
      </c>
      <c r="F8" s="131" t="str">
        <f t="shared" si="1"/>
        <v/>
      </c>
      <c r="G8" s="132">
        <v>5</v>
      </c>
      <c r="H8" s="132">
        <v>4</v>
      </c>
      <c r="I8" s="132">
        <v>4</v>
      </c>
      <c r="J8" s="49">
        <f t="shared" si="2"/>
        <v>4.3</v>
      </c>
      <c r="K8" s="133">
        <v>4</v>
      </c>
      <c r="L8" s="133">
        <v>4</v>
      </c>
      <c r="M8" s="133">
        <v>3</v>
      </c>
      <c r="N8" s="133">
        <v>4</v>
      </c>
      <c r="O8" s="49">
        <f t="shared" si="3"/>
        <v>3.75</v>
      </c>
      <c r="P8" s="158">
        <f t="shared" si="4"/>
        <v>2.14</v>
      </c>
      <c r="Q8" s="161">
        <f t="shared" si="5"/>
        <v>10</v>
      </c>
      <c r="R8" s="157"/>
      <c r="S8" s="50">
        <v>5</v>
      </c>
      <c r="T8" s="118" t="s">
        <v>576</v>
      </c>
      <c r="V8" s="8">
        <v>5</v>
      </c>
      <c r="W8" s="14" t="s">
        <v>300</v>
      </c>
    </row>
    <row r="9" spans="1:23" ht="14.5" x14ac:dyDescent="0.35">
      <c r="A9" s="146">
        <v>24</v>
      </c>
      <c r="B9" s="129" t="s">
        <v>423</v>
      </c>
      <c r="C9" s="162">
        <f>VLOOKUP(B9,Programs!$B$5:$D$42,3,FALSE)</f>
        <v>66</v>
      </c>
      <c r="D9" s="130">
        <f>COUNTIFS(Projects!$D$4:$D$140,B9,Projects!$M$4:$M$140,"Cat.4")+COUNTIFS(Projects!$D$4:$D$140,B9,Projects!$M$4:$M$140,"Cat.5")</f>
        <v>2</v>
      </c>
      <c r="E9" s="131" t="str">
        <f t="shared" si="0"/>
        <v>X</v>
      </c>
      <c r="F9" s="131" t="str">
        <f t="shared" si="1"/>
        <v/>
      </c>
      <c r="G9" s="174">
        <v>4</v>
      </c>
      <c r="H9" s="174">
        <v>4</v>
      </c>
      <c r="I9" s="174">
        <v>5</v>
      </c>
      <c r="J9" s="49">
        <f t="shared" si="2"/>
        <v>4.3499999999999996</v>
      </c>
      <c r="K9" s="175">
        <v>4</v>
      </c>
      <c r="L9" s="175">
        <v>3</v>
      </c>
      <c r="M9" s="175">
        <v>4</v>
      </c>
      <c r="N9" s="175">
        <v>4</v>
      </c>
      <c r="O9" s="49">
        <f t="shared" si="3"/>
        <v>3.7</v>
      </c>
      <c r="P9" s="158">
        <f t="shared" si="4"/>
        <v>2.0900000000000003</v>
      </c>
      <c r="Q9" s="161">
        <f t="shared" si="5"/>
        <v>11</v>
      </c>
      <c r="R9" s="157"/>
      <c r="S9" s="218" t="s">
        <v>287</v>
      </c>
      <c r="T9" s="218"/>
      <c r="V9" s="217" t="s">
        <v>301</v>
      </c>
      <c r="W9" s="217"/>
    </row>
    <row r="10" spans="1:23" ht="14.5" x14ac:dyDescent="0.35">
      <c r="A10" s="146">
        <v>23</v>
      </c>
      <c r="B10" s="129" t="s">
        <v>459</v>
      </c>
      <c r="C10" s="162">
        <f>VLOOKUP(B10,Programs!$B$5:$D$42,3,FALSE)</f>
        <v>36.1</v>
      </c>
      <c r="D10" s="130">
        <f>COUNTIFS(Projects!$D$4:$D$140,B10,Projects!$M$4:$M$140,"Cat.4")+COUNTIFS(Projects!$D$4:$D$140,B10,Projects!$M$4:$M$140,"Cat.5")</f>
        <v>7</v>
      </c>
      <c r="E10" s="131" t="str">
        <f t="shared" si="0"/>
        <v>X</v>
      </c>
      <c r="F10" s="131" t="str">
        <f t="shared" si="1"/>
        <v/>
      </c>
      <c r="G10" s="132">
        <v>4</v>
      </c>
      <c r="H10" s="132">
        <v>5</v>
      </c>
      <c r="I10" s="132">
        <v>5</v>
      </c>
      <c r="J10" s="49">
        <f t="shared" si="2"/>
        <v>4.7</v>
      </c>
      <c r="K10" s="175">
        <v>4</v>
      </c>
      <c r="L10" s="175">
        <v>3</v>
      </c>
      <c r="M10" s="175">
        <v>4</v>
      </c>
      <c r="N10" s="175">
        <v>4</v>
      </c>
      <c r="O10" s="49">
        <f t="shared" si="3"/>
        <v>3.7</v>
      </c>
      <c r="P10" s="158">
        <f t="shared" si="4"/>
        <v>2.0200000000000005</v>
      </c>
      <c r="Q10" s="161">
        <f t="shared" si="5"/>
        <v>12</v>
      </c>
      <c r="R10" s="157"/>
      <c r="S10" s="50">
        <v>1</v>
      </c>
      <c r="T10" s="118" t="s">
        <v>400</v>
      </c>
      <c r="V10" s="10">
        <v>-3</v>
      </c>
      <c r="W10" s="15" t="s">
        <v>302</v>
      </c>
    </row>
    <row r="11" spans="1:23" ht="14.5" x14ac:dyDescent="0.35">
      <c r="A11" s="146">
        <v>29</v>
      </c>
      <c r="B11" s="129" t="s">
        <v>452</v>
      </c>
      <c r="C11" s="162">
        <f>VLOOKUP(B11,Programs!$B$5:$D$42,3,FALSE)</f>
        <v>6.4</v>
      </c>
      <c r="D11" s="130">
        <f>COUNTIFS(Projects!$D$4:$D$140,B11,Projects!$M$4:$M$140,"Cat.4")+COUNTIFS(Projects!$D$4:$D$140,B11,Projects!$M$4:$M$140,"Cat.5")</f>
        <v>0</v>
      </c>
      <c r="E11" s="131" t="str">
        <f t="shared" si="0"/>
        <v>X</v>
      </c>
      <c r="F11" s="131" t="str">
        <f t="shared" si="1"/>
        <v/>
      </c>
      <c r="G11" s="132">
        <v>5</v>
      </c>
      <c r="H11" s="132">
        <v>5</v>
      </c>
      <c r="I11" s="132">
        <v>5</v>
      </c>
      <c r="J11" s="49">
        <f t="shared" si="2"/>
        <v>5</v>
      </c>
      <c r="K11" s="176">
        <v>4</v>
      </c>
      <c r="L11" s="176">
        <v>3</v>
      </c>
      <c r="M11" s="176">
        <v>5</v>
      </c>
      <c r="N11" s="176">
        <v>3</v>
      </c>
      <c r="O11" s="49">
        <f t="shared" si="3"/>
        <v>3.75</v>
      </c>
      <c r="P11" s="158">
        <f t="shared" si="4"/>
        <v>2</v>
      </c>
      <c r="Q11" s="161">
        <f t="shared" si="5"/>
        <v>13</v>
      </c>
      <c r="R11" s="157"/>
      <c r="S11" s="50">
        <v>2</v>
      </c>
      <c r="T11" s="118" t="s">
        <v>401</v>
      </c>
      <c r="V11" s="8">
        <v>-2</v>
      </c>
      <c r="W11" s="12" t="s">
        <v>294</v>
      </c>
    </row>
    <row r="12" spans="1:23" ht="14.5" x14ac:dyDescent="0.35">
      <c r="A12" s="146">
        <v>7</v>
      </c>
      <c r="B12" s="129" t="s">
        <v>448</v>
      </c>
      <c r="C12" s="162">
        <f>VLOOKUP(B12,Programs!$B$5:$D$42,3,FALSE)</f>
        <v>12.7</v>
      </c>
      <c r="D12" s="130">
        <f>COUNTIFS(Projects!$D$4:$D$140,B12,Projects!$M$4:$M$140,"Cat.4")+COUNTIFS(Projects!$D$4:$D$140,B12,Projects!$M$4:$M$140,"Cat.5")</f>
        <v>0</v>
      </c>
      <c r="E12" s="131" t="str">
        <f t="shared" si="0"/>
        <v>X</v>
      </c>
      <c r="F12" s="131" t="str">
        <f t="shared" si="1"/>
        <v/>
      </c>
      <c r="G12" s="174">
        <v>3</v>
      </c>
      <c r="H12" s="174">
        <v>4</v>
      </c>
      <c r="I12" s="174">
        <v>5</v>
      </c>
      <c r="J12" s="49">
        <f t="shared" si="2"/>
        <v>4.05</v>
      </c>
      <c r="K12" s="175">
        <v>4</v>
      </c>
      <c r="L12" s="175">
        <v>3</v>
      </c>
      <c r="M12" s="175">
        <v>3</v>
      </c>
      <c r="N12" s="175">
        <v>4</v>
      </c>
      <c r="O12" s="49">
        <f t="shared" si="3"/>
        <v>3.45</v>
      </c>
      <c r="P12" s="158">
        <f t="shared" si="4"/>
        <v>1.9500000000000002</v>
      </c>
      <c r="Q12" s="161">
        <f t="shared" si="5"/>
        <v>15</v>
      </c>
      <c r="R12" s="157"/>
      <c r="S12" s="50">
        <v>3</v>
      </c>
      <c r="T12" s="119" t="s">
        <v>402</v>
      </c>
      <c r="V12" s="8">
        <v>-1</v>
      </c>
      <c r="W12" s="12" t="s">
        <v>303</v>
      </c>
    </row>
    <row r="13" spans="1:23" ht="14.5" x14ac:dyDescent="0.35">
      <c r="A13" s="146">
        <v>9</v>
      </c>
      <c r="B13" s="129" t="s">
        <v>428</v>
      </c>
      <c r="C13" s="162">
        <f>VLOOKUP(B13,Programs!$B$5:$D$42,3,FALSE)</f>
        <v>19.7</v>
      </c>
      <c r="D13" s="130">
        <f>COUNTIFS(Projects!$D$4:$D$140,B13,Projects!$M$4:$M$140,"Cat.4")+COUNTIFS(Projects!$D$4:$D$140,B13,Projects!$M$4:$M$140,"Cat.5")</f>
        <v>0</v>
      </c>
      <c r="E13" s="131" t="str">
        <f t="shared" si="0"/>
        <v>X</v>
      </c>
      <c r="F13" s="131" t="str">
        <f t="shared" si="1"/>
        <v/>
      </c>
      <c r="G13" s="132">
        <v>4</v>
      </c>
      <c r="H13" s="132">
        <v>4</v>
      </c>
      <c r="I13" s="132">
        <v>4</v>
      </c>
      <c r="J13" s="49">
        <f t="shared" si="2"/>
        <v>3.9999999999999996</v>
      </c>
      <c r="K13" s="175">
        <v>3</v>
      </c>
      <c r="L13" s="175">
        <v>3</v>
      </c>
      <c r="M13" s="175">
        <v>3</v>
      </c>
      <c r="N13" s="175">
        <v>4</v>
      </c>
      <c r="O13" s="49">
        <f t="shared" si="3"/>
        <v>3.2</v>
      </c>
      <c r="P13" s="158">
        <f t="shared" si="4"/>
        <v>1.7600000000000007</v>
      </c>
      <c r="Q13" s="161">
        <f t="shared" si="5"/>
        <v>23</v>
      </c>
      <c r="R13" s="157"/>
      <c r="S13" s="50">
        <v>4</v>
      </c>
      <c r="T13" s="118" t="s">
        <v>403</v>
      </c>
      <c r="V13" s="8">
        <v>0</v>
      </c>
      <c r="W13" s="12" t="s">
        <v>421</v>
      </c>
    </row>
    <row r="14" spans="1:23" ht="14.5" x14ac:dyDescent="0.35">
      <c r="A14" s="146">
        <v>32</v>
      </c>
      <c r="B14" s="129" t="s">
        <v>553</v>
      </c>
      <c r="C14" s="162">
        <f>VLOOKUP(B14,Programs!$B$5:$D$42,3,FALSE)</f>
        <v>13.4</v>
      </c>
      <c r="D14" s="130">
        <f>COUNTIFS(Projects!$D$4:$D$140,B14,Projects!$M$4:$M$140,"Cat.4")+COUNTIFS(Projects!$D$4:$D$140,B14,Projects!$M$4:$M$140,"Cat.5")</f>
        <v>0</v>
      </c>
      <c r="E14" s="131" t="str">
        <f t="shared" si="0"/>
        <v>X</v>
      </c>
      <c r="F14" s="131" t="str">
        <f t="shared" si="1"/>
        <v/>
      </c>
      <c r="G14" s="132">
        <v>4</v>
      </c>
      <c r="H14" s="132">
        <v>4</v>
      </c>
      <c r="I14" s="132">
        <v>4</v>
      </c>
      <c r="J14" s="49">
        <f t="shared" si="2"/>
        <v>3.9999999999999996</v>
      </c>
      <c r="K14" s="175">
        <v>4</v>
      </c>
      <c r="L14" s="175">
        <v>3</v>
      </c>
      <c r="M14" s="175">
        <v>2</v>
      </c>
      <c r="N14" s="175">
        <v>4</v>
      </c>
      <c r="O14" s="49">
        <f t="shared" si="3"/>
        <v>3.2</v>
      </c>
      <c r="P14" s="158">
        <f t="shared" si="4"/>
        <v>1.7600000000000007</v>
      </c>
      <c r="Q14" s="161">
        <f t="shared" si="5"/>
        <v>23</v>
      </c>
      <c r="R14" s="157"/>
      <c r="S14" s="54">
        <v>5</v>
      </c>
      <c r="T14" s="118" t="s">
        <v>404</v>
      </c>
      <c r="V14" s="8">
        <v>1</v>
      </c>
      <c r="W14" s="12" t="s">
        <v>304</v>
      </c>
    </row>
    <row r="15" spans="1:23" ht="14.5" x14ac:dyDescent="0.35">
      <c r="A15" s="146">
        <v>30</v>
      </c>
      <c r="B15" s="129" t="s">
        <v>424</v>
      </c>
      <c r="C15" s="162">
        <f>VLOOKUP(B15,Programs!$B$5:$D$42,3,FALSE)</f>
        <v>16.3</v>
      </c>
      <c r="D15" s="130">
        <f>COUNTIFS(Projects!$D$4:$D$140,B15,Projects!$M$4:$M$140,"Cat.4")+COUNTIFS(Projects!$D$4:$D$140,B15,Projects!$M$4:$M$140,"Cat.5")</f>
        <v>0</v>
      </c>
      <c r="E15" s="131" t="str">
        <f>IF(AND(J15&gt;3.8,O15&gt;2.8),"X","")</f>
        <v>X</v>
      </c>
      <c r="F15" s="131" t="str">
        <f t="shared" si="1"/>
        <v/>
      </c>
      <c r="G15" s="174">
        <v>5</v>
      </c>
      <c r="H15" s="174">
        <v>5</v>
      </c>
      <c r="I15" s="174">
        <v>4</v>
      </c>
      <c r="J15" s="49">
        <f t="shared" si="2"/>
        <v>4.6500000000000004</v>
      </c>
      <c r="K15" s="176">
        <v>4</v>
      </c>
      <c r="L15" s="176">
        <v>1</v>
      </c>
      <c r="M15" s="176">
        <v>5</v>
      </c>
      <c r="N15" s="176">
        <v>3</v>
      </c>
      <c r="O15" s="49">
        <f t="shared" si="3"/>
        <v>3.15</v>
      </c>
      <c r="P15" s="158">
        <f t="shared" si="4"/>
        <v>1.5899999999999999</v>
      </c>
      <c r="Q15" s="161">
        <f t="shared" si="5"/>
        <v>32</v>
      </c>
      <c r="R15" s="157"/>
      <c r="S15" s="218" t="s">
        <v>288</v>
      </c>
      <c r="T15" s="218"/>
      <c r="V15" s="8">
        <v>2</v>
      </c>
      <c r="W15" s="12" t="s">
        <v>305</v>
      </c>
    </row>
    <row r="16" spans="1:23" ht="14.5" x14ac:dyDescent="0.35">
      <c r="A16" s="146">
        <v>25</v>
      </c>
      <c r="B16" s="129" t="s">
        <v>435</v>
      </c>
      <c r="C16" s="162">
        <f>VLOOKUP(B16,Programs!$B$5:$D$42,3,FALSE)</f>
        <v>6.3</v>
      </c>
      <c r="D16" s="130">
        <f>COUNTIFS(Projects!$D$4:$D$140,B16,Projects!$M$4:$M$140,"Cat.4")+COUNTIFS(Projects!$D$4:$D$140,B16,Projects!$M$4:$M$140,"Cat.5")</f>
        <v>0</v>
      </c>
      <c r="E16" s="131" t="str">
        <f>IF(AND(J16&gt;3.8,O16&gt;2.8),"X","")</f>
        <v>X</v>
      </c>
      <c r="F16" s="131" t="str">
        <f t="shared" si="1"/>
        <v/>
      </c>
      <c r="G16" s="174">
        <v>3</v>
      </c>
      <c r="H16" s="174">
        <v>4</v>
      </c>
      <c r="I16" s="174">
        <v>5</v>
      </c>
      <c r="J16" s="49">
        <f t="shared" si="2"/>
        <v>4.05</v>
      </c>
      <c r="K16" s="176">
        <v>4</v>
      </c>
      <c r="L16" s="176">
        <v>3</v>
      </c>
      <c r="M16" s="176">
        <v>1</v>
      </c>
      <c r="N16" s="176">
        <v>4</v>
      </c>
      <c r="O16" s="49">
        <f t="shared" si="3"/>
        <v>2.95</v>
      </c>
      <c r="P16" s="158">
        <f t="shared" si="4"/>
        <v>1.5500000000000003</v>
      </c>
      <c r="Q16" s="161">
        <f t="shared" si="5"/>
        <v>33</v>
      </c>
      <c r="R16" s="157"/>
      <c r="S16" s="50">
        <v>1</v>
      </c>
      <c r="T16" s="55" t="s">
        <v>405</v>
      </c>
      <c r="V16" s="8">
        <v>3</v>
      </c>
      <c r="W16" s="12" t="s">
        <v>306</v>
      </c>
    </row>
    <row r="17" spans="1:23" ht="14.5" x14ac:dyDescent="0.35">
      <c r="A17" s="146">
        <v>31</v>
      </c>
      <c r="B17" s="129" t="s">
        <v>447</v>
      </c>
      <c r="C17" s="162">
        <f>VLOOKUP(B17,Programs!$B$5:$D$42,3,FALSE)</f>
        <v>46.2</v>
      </c>
      <c r="D17" s="130">
        <f>COUNTIFS(Projects!$D$4:$D$140,B17,Projects!$M$4:$M$140,"Cat.4")+COUNTIFS(Projects!$D$4:$D$140,B17,Projects!$M$4:$M$140,"Cat.5")</f>
        <v>10</v>
      </c>
      <c r="E17" s="131" t="str">
        <f t="shared" ref="E17:E27" si="6">IF(AND(J17&gt;3.8,O17&gt;3),"X","")</f>
        <v>X</v>
      </c>
      <c r="F17" s="131" t="str">
        <f t="shared" si="1"/>
        <v/>
      </c>
      <c r="G17" s="174">
        <v>4</v>
      </c>
      <c r="H17" s="174">
        <v>5</v>
      </c>
      <c r="I17" s="174">
        <v>5</v>
      </c>
      <c r="J17" s="49">
        <f t="shared" si="2"/>
        <v>4.7</v>
      </c>
      <c r="K17" s="133">
        <v>4</v>
      </c>
      <c r="L17" s="133">
        <v>1</v>
      </c>
      <c r="M17" s="133">
        <v>3</v>
      </c>
      <c r="N17" s="133">
        <v>5</v>
      </c>
      <c r="O17" s="49">
        <f t="shared" si="3"/>
        <v>3.05</v>
      </c>
      <c r="P17" s="158">
        <f t="shared" si="4"/>
        <v>1.5</v>
      </c>
      <c r="Q17" s="161">
        <f t="shared" si="5"/>
        <v>34</v>
      </c>
      <c r="R17" s="157"/>
      <c r="S17" s="54">
        <v>2</v>
      </c>
      <c r="T17" s="55" t="s">
        <v>406</v>
      </c>
      <c r="V17" s="8">
        <v>4</v>
      </c>
      <c r="W17" s="12" t="s">
        <v>307</v>
      </c>
    </row>
    <row r="18" spans="1:23" ht="14.5" customHeight="1" x14ac:dyDescent="0.35">
      <c r="A18" s="146">
        <v>16</v>
      </c>
      <c r="B18" s="129" t="s">
        <v>439</v>
      </c>
      <c r="C18" s="162">
        <f>VLOOKUP(B18,Programs!$B$5:$D$42,3,FALSE)</f>
        <v>4.9000000000000004</v>
      </c>
      <c r="D18" s="130">
        <f>COUNTIFS(Projects!$D$4:$D$140,B18,Projects!$M$4:$M$140,"Cat.4")+COUNTIFS(Projects!$D$4:$D$140,B18,Projects!$M$4:$M$140,"Cat.5")</f>
        <v>0</v>
      </c>
      <c r="E18" s="131" t="str">
        <f t="shared" si="6"/>
        <v/>
      </c>
      <c r="F18" s="131" t="str">
        <f t="shared" si="1"/>
        <v>X</v>
      </c>
      <c r="G18" s="174">
        <v>2</v>
      </c>
      <c r="H18" s="174">
        <v>3</v>
      </c>
      <c r="I18" s="174">
        <v>2</v>
      </c>
      <c r="J18" s="49">
        <f t="shared" si="2"/>
        <v>2.3499999999999996</v>
      </c>
      <c r="K18" s="133">
        <v>4</v>
      </c>
      <c r="L18" s="133">
        <v>3</v>
      </c>
      <c r="M18" s="133">
        <v>4</v>
      </c>
      <c r="N18" s="133">
        <v>5</v>
      </c>
      <c r="O18" s="49">
        <f t="shared" si="3"/>
        <v>3.9</v>
      </c>
      <c r="P18" s="158">
        <f t="shared" si="4"/>
        <v>2.6500000000000004</v>
      </c>
      <c r="Q18" s="161">
        <f t="shared" si="5"/>
        <v>1</v>
      </c>
      <c r="R18" s="157"/>
      <c r="S18" s="54">
        <v>3</v>
      </c>
      <c r="T18" s="55" t="s">
        <v>407</v>
      </c>
      <c r="V18" s="8">
        <v>5</v>
      </c>
      <c r="W18" s="12" t="s">
        <v>308</v>
      </c>
    </row>
    <row r="19" spans="1:23" ht="14.5" x14ac:dyDescent="0.35">
      <c r="A19" s="146">
        <v>27</v>
      </c>
      <c r="B19" s="129" t="s">
        <v>559</v>
      </c>
      <c r="C19" s="162">
        <f>VLOOKUP(B19,Programs!$B$5:$D$42,3,FALSE)</f>
        <v>18.8</v>
      </c>
      <c r="D19" s="130">
        <f>COUNTIFS(Projects!$D$4:$D$140,B19,Projects!$M$4:$M$140,"Cat.4")+COUNTIFS(Projects!$D$4:$D$140,B19,Projects!$M$4:$M$140,"Cat.5")</f>
        <v>0</v>
      </c>
      <c r="E19" s="131" t="str">
        <f t="shared" si="6"/>
        <v/>
      </c>
      <c r="F19" s="131" t="str">
        <f t="shared" si="1"/>
        <v>X</v>
      </c>
      <c r="G19" s="174">
        <v>4</v>
      </c>
      <c r="H19" s="174">
        <v>2</v>
      </c>
      <c r="I19" s="174">
        <v>3</v>
      </c>
      <c r="J19" s="49">
        <f t="shared" si="2"/>
        <v>2.9499999999999997</v>
      </c>
      <c r="K19" s="177">
        <v>4</v>
      </c>
      <c r="L19" s="177">
        <v>4</v>
      </c>
      <c r="M19" s="177">
        <v>2</v>
      </c>
      <c r="N19" s="177">
        <v>4</v>
      </c>
      <c r="O19" s="49">
        <f t="shared" si="3"/>
        <v>3.5</v>
      </c>
      <c r="P19" s="158">
        <f t="shared" si="4"/>
        <v>2.2100000000000004</v>
      </c>
      <c r="Q19" s="161">
        <f t="shared" si="5"/>
        <v>4</v>
      </c>
      <c r="R19" s="157"/>
      <c r="S19" s="54">
        <v>4</v>
      </c>
      <c r="T19" s="55" t="s">
        <v>408</v>
      </c>
      <c r="V19" s="217" t="s">
        <v>309</v>
      </c>
      <c r="W19" s="217"/>
    </row>
    <row r="20" spans="1:23" ht="14.5" x14ac:dyDescent="0.35">
      <c r="A20" s="146">
        <v>17</v>
      </c>
      <c r="B20" s="129" t="s">
        <v>455</v>
      </c>
      <c r="C20" s="162">
        <f>VLOOKUP(B20,Programs!$B$5:$D$42,3,FALSE)</f>
        <v>4.4000000000000004</v>
      </c>
      <c r="D20" s="130">
        <f>COUNTIFS(Projects!$D$4:$D$140,B20,Projects!$M$4:$M$140,"Cat.4")+COUNTIFS(Projects!$D$4:$D$140,B20,Projects!$M$4:$M$140,"Cat.5")</f>
        <v>0</v>
      </c>
      <c r="E20" s="131" t="str">
        <f t="shared" si="6"/>
        <v/>
      </c>
      <c r="F20" s="131" t="str">
        <f t="shared" si="1"/>
        <v>X</v>
      </c>
      <c r="G20" s="174">
        <v>2</v>
      </c>
      <c r="H20" s="174">
        <v>2</v>
      </c>
      <c r="I20" s="174">
        <v>2</v>
      </c>
      <c r="J20" s="49">
        <f t="shared" si="2"/>
        <v>1.9999999999999998</v>
      </c>
      <c r="K20" s="133">
        <v>2</v>
      </c>
      <c r="L20" s="133">
        <v>4</v>
      </c>
      <c r="M20" s="133">
        <v>3</v>
      </c>
      <c r="N20" s="133">
        <v>4</v>
      </c>
      <c r="O20" s="49">
        <f t="shared" si="3"/>
        <v>3.25</v>
      </c>
      <c r="P20" s="158">
        <f t="shared" si="4"/>
        <v>2.2000000000000002</v>
      </c>
      <c r="Q20" s="161">
        <f t="shared" si="5"/>
        <v>5</v>
      </c>
      <c r="R20" s="157"/>
      <c r="S20" s="50">
        <v>5</v>
      </c>
      <c r="T20" s="56" t="s">
        <v>409</v>
      </c>
      <c r="V20" s="8">
        <v>-5</v>
      </c>
      <c r="W20" s="16" t="s">
        <v>310</v>
      </c>
    </row>
    <row r="21" spans="1:23" x14ac:dyDescent="0.35">
      <c r="A21" s="146">
        <v>11</v>
      </c>
      <c r="B21" s="129" t="s">
        <v>427</v>
      </c>
      <c r="C21" s="162">
        <f>VLOOKUP(B21,Programs!$B$5:$D$42,3,FALSE)</f>
        <v>26.4</v>
      </c>
      <c r="D21" s="130">
        <f>COUNTIFS(Projects!$D$4:$D$140,B21,Projects!$M$4:$M$140,"Cat.4")+COUNTIFS(Projects!$D$4:$D$140,B21,Projects!$M$4:$M$140,"Cat.5")</f>
        <v>0</v>
      </c>
      <c r="E21" s="131" t="str">
        <f t="shared" si="6"/>
        <v/>
      </c>
      <c r="F21" s="131" t="str">
        <f t="shared" si="1"/>
        <v>X</v>
      </c>
      <c r="G21" s="174">
        <v>4</v>
      </c>
      <c r="H21" s="174">
        <v>3</v>
      </c>
      <c r="I21" s="174">
        <v>4</v>
      </c>
      <c r="J21" s="49">
        <f t="shared" si="2"/>
        <v>3.65</v>
      </c>
      <c r="K21" s="133">
        <v>3</v>
      </c>
      <c r="L21" s="133">
        <v>5</v>
      </c>
      <c r="M21" s="133">
        <v>3</v>
      </c>
      <c r="N21" s="133">
        <v>3</v>
      </c>
      <c r="O21" s="49">
        <f t="shared" si="3"/>
        <v>3.6</v>
      </c>
      <c r="P21" s="158">
        <f t="shared" si="4"/>
        <v>2.1500000000000004</v>
      </c>
      <c r="Q21" s="161">
        <f t="shared" si="5"/>
        <v>8</v>
      </c>
      <c r="R21" s="157"/>
      <c r="V21" s="8">
        <v>-4</v>
      </c>
      <c r="W21" s="16" t="s">
        <v>311</v>
      </c>
    </row>
    <row r="22" spans="1:23" x14ac:dyDescent="0.35">
      <c r="A22" s="146">
        <v>5</v>
      </c>
      <c r="B22" s="129" t="s">
        <v>426</v>
      </c>
      <c r="C22" s="162">
        <f>VLOOKUP(B22,Programs!$B$5:$D$42,3,FALSE)</f>
        <v>31</v>
      </c>
      <c r="D22" s="130">
        <f>COUNTIFS(Projects!$D$4:$D$140,B22,Projects!$M$4:$M$140,"Cat.4")+COUNTIFS(Projects!$D$4:$D$140,B22,Projects!$M$4:$M$140,"Cat.5")</f>
        <v>0</v>
      </c>
      <c r="E22" s="131" t="str">
        <f t="shared" si="6"/>
        <v/>
      </c>
      <c r="F22" s="131" t="str">
        <f t="shared" si="1"/>
        <v>X</v>
      </c>
      <c r="G22" s="174">
        <v>3</v>
      </c>
      <c r="H22" s="174">
        <v>4</v>
      </c>
      <c r="I22" s="174">
        <v>4</v>
      </c>
      <c r="J22" s="49">
        <f t="shared" si="2"/>
        <v>3.6999999999999997</v>
      </c>
      <c r="K22" s="133">
        <v>5</v>
      </c>
      <c r="L22" s="133">
        <v>2</v>
      </c>
      <c r="M22" s="133">
        <v>3</v>
      </c>
      <c r="N22" s="133">
        <v>5</v>
      </c>
      <c r="O22" s="49">
        <f t="shared" si="3"/>
        <v>3.6</v>
      </c>
      <c r="P22" s="158">
        <f t="shared" si="4"/>
        <v>2.1400000000000006</v>
      </c>
      <c r="Q22" s="161">
        <f t="shared" si="5"/>
        <v>9</v>
      </c>
      <c r="R22" s="157"/>
      <c r="S22" s="9"/>
      <c r="T22" s="120"/>
      <c r="V22" s="8">
        <v>-3</v>
      </c>
      <c r="W22" s="16" t="s">
        <v>312</v>
      </c>
    </row>
    <row r="23" spans="1:23" x14ac:dyDescent="0.35">
      <c r="A23" s="146">
        <v>38</v>
      </c>
      <c r="B23" s="129" t="s">
        <v>454</v>
      </c>
      <c r="C23" s="162">
        <f>VLOOKUP(B23,Programs!$B$5:$D$42,3,FALSE)</f>
        <v>7.9</v>
      </c>
      <c r="D23" s="130">
        <f>COUNTIFS(Projects!$D$4:$D$140,B23,Projects!$M$4:$M$140,"Cat.4")+COUNTIFS(Projects!$D$4:$D$140,B23,Projects!$M$4:$M$140,"Cat.5")</f>
        <v>0</v>
      </c>
      <c r="E23" s="131" t="str">
        <f t="shared" si="6"/>
        <v/>
      </c>
      <c r="F23" s="131" t="str">
        <f t="shared" si="1"/>
        <v>X</v>
      </c>
      <c r="G23" s="173">
        <v>1</v>
      </c>
      <c r="H23" s="173">
        <v>3</v>
      </c>
      <c r="I23" s="173">
        <v>3</v>
      </c>
      <c r="J23" s="49">
        <f t="shared" si="2"/>
        <v>2.3999999999999995</v>
      </c>
      <c r="K23" s="133">
        <v>4</v>
      </c>
      <c r="L23" s="133">
        <v>1</v>
      </c>
      <c r="M23" s="133">
        <v>3</v>
      </c>
      <c r="N23" s="133">
        <v>5</v>
      </c>
      <c r="O23" s="49">
        <f t="shared" si="3"/>
        <v>3.05</v>
      </c>
      <c r="P23" s="158">
        <f t="shared" si="4"/>
        <v>1.96</v>
      </c>
      <c r="Q23" s="161">
        <f t="shared" si="5"/>
        <v>14</v>
      </c>
      <c r="R23" s="157"/>
      <c r="S23" s="9"/>
      <c r="T23" s="120"/>
      <c r="V23" s="8">
        <v>-2</v>
      </c>
      <c r="W23" s="16" t="s">
        <v>313</v>
      </c>
    </row>
    <row r="24" spans="1:23" x14ac:dyDescent="0.35">
      <c r="A24" s="146">
        <v>20</v>
      </c>
      <c r="B24" s="129" t="s">
        <v>554</v>
      </c>
      <c r="C24" s="162">
        <f>VLOOKUP(B24,Programs!$B$5:$D$42,3,FALSE)</f>
        <v>11</v>
      </c>
      <c r="D24" s="130">
        <f>COUNTIFS(Projects!$D$4:$D$140,B24,Projects!$M$4:$M$140,"Cat.4")+COUNTIFS(Projects!$D$4:$D$140,B24,Projects!$M$4:$M$140,"Cat.5")</f>
        <v>0</v>
      </c>
      <c r="E24" s="131" t="str">
        <f t="shared" si="6"/>
        <v/>
      </c>
      <c r="F24" s="131" t="str">
        <f t="shared" si="1"/>
        <v>X</v>
      </c>
      <c r="G24" s="174">
        <v>3</v>
      </c>
      <c r="H24" s="174">
        <v>2</v>
      </c>
      <c r="I24" s="174">
        <v>3</v>
      </c>
      <c r="J24" s="49">
        <f t="shared" si="2"/>
        <v>2.6499999999999995</v>
      </c>
      <c r="K24" s="133">
        <v>4</v>
      </c>
      <c r="L24" s="133">
        <v>1</v>
      </c>
      <c r="M24" s="133">
        <v>4</v>
      </c>
      <c r="N24" s="133">
        <v>4</v>
      </c>
      <c r="O24" s="49">
        <f t="shared" si="3"/>
        <v>3.0999999999999996</v>
      </c>
      <c r="P24" s="158">
        <f t="shared" si="4"/>
        <v>1.9500000000000002</v>
      </c>
      <c r="Q24" s="161">
        <f t="shared" si="5"/>
        <v>15</v>
      </c>
      <c r="R24" s="157"/>
      <c r="S24" s="9"/>
      <c r="T24" s="120"/>
      <c r="V24" s="8">
        <v>-1</v>
      </c>
      <c r="W24" s="16" t="s">
        <v>314</v>
      </c>
    </row>
    <row r="25" spans="1:23" x14ac:dyDescent="0.35">
      <c r="A25" s="146">
        <v>14</v>
      </c>
      <c r="B25" s="129" t="s">
        <v>446</v>
      </c>
      <c r="C25" s="162">
        <f>VLOOKUP(B25,Programs!$B$5:$D$42,3,FALSE)</f>
        <v>0.1</v>
      </c>
      <c r="D25" s="130">
        <f>COUNTIFS(Projects!$D$4:$D$140,B25,Projects!$M$4:$M$140,"Cat.4")+COUNTIFS(Projects!$D$4:$D$140,B25,Projects!$M$4:$M$140,"Cat.5")</f>
        <v>0</v>
      </c>
      <c r="E25" s="131" t="str">
        <f t="shared" si="6"/>
        <v/>
      </c>
      <c r="F25" s="131" t="str">
        <f t="shared" si="1"/>
        <v>X</v>
      </c>
      <c r="G25" s="174">
        <v>1</v>
      </c>
      <c r="H25" s="174">
        <v>3</v>
      </c>
      <c r="I25" s="174">
        <v>4</v>
      </c>
      <c r="J25" s="49">
        <f t="shared" si="2"/>
        <v>2.75</v>
      </c>
      <c r="K25" s="133">
        <v>3</v>
      </c>
      <c r="L25" s="133">
        <v>1</v>
      </c>
      <c r="M25" s="133">
        <v>5</v>
      </c>
      <c r="N25" s="133">
        <v>4</v>
      </c>
      <c r="O25" s="49">
        <f t="shared" si="3"/>
        <v>3.0999999999999996</v>
      </c>
      <c r="P25" s="158">
        <f t="shared" si="4"/>
        <v>1.93</v>
      </c>
      <c r="Q25" s="161">
        <f t="shared" si="5"/>
        <v>17</v>
      </c>
      <c r="R25" s="157"/>
      <c r="V25" s="8">
        <v>1</v>
      </c>
      <c r="W25" s="12" t="s">
        <v>315</v>
      </c>
    </row>
    <row r="26" spans="1:23" x14ac:dyDescent="0.35">
      <c r="A26" s="146">
        <v>21</v>
      </c>
      <c r="B26" s="129" t="s">
        <v>441</v>
      </c>
      <c r="C26" s="162">
        <f>VLOOKUP(B26,Programs!$B$5:$D$42,3,FALSE)</f>
        <v>30.3</v>
      </c>
      <c r="D26" s="130">
        <f>COUNTIFS(Projects!$D$4:$D$140,B26,Projects!$M$4:$M$140,"Cat.4")+COUNTIFS(Projects!$D$4:$D$140,B26,Projects!$M$4:$M$140,"Cat.5")</f>
        <v>2</v>
      </c>
      <c r="E26" s="131" t="str">
        <f t="shared" si="6"/>
        <v/>
      </c>
      <c r="F26" s="131" t="str">
        <f t="shared" si="1"/>
        <v>X</v>
      </c>
      <c r="G26" s="132">
        <v>3</v>
      </c>
      <c r="H26" s="132">
        <v>3</v>
      </c>
      <c r="I26" s="132">
        <v>2</v>
      </c>
      <c r="J26" s="49">
        <f t="shared" si="2"/>
        <v>2.6499999999999995</v>
      </c>
      <c r="K26" s="133">
        <v>4</v>
      </c>
      <c r="L26" s="133">
        <v>1</v>
      </c>
      <c r="M26" s="133">
        <v>3</v>
      </c>
      <c r="N26" s="133">
        <v>5</v>
      </c>
      <c r="O26" s="49">
        <f t="shared" si="3"/>
        <v>3.05</v>
      </c>
      <c r="P26" s="158">
        <f t="shared" si="4"/>
        <v>1.9100000000000001</v>
      </c>
      <c r="Q26" s="161">
        <f t="shared" si="5"/>
        <v>18</v>
      </c>
      <c r="R26" s="157"/>
      <c r="V26" s="8">
        <v>2</v>
      </c>
      <c r="W26" s="14" t="s">
        <v>295</v>
      </c>
    </row>
    <row r="27" spans="1:23" x14ac:dyDescent="0.35">
      <c r="A27" s="146">
        <v>15</v>
      </c>
      <c r="B27" s="129" t="s">
        <v>437</v>
      </c>
      <c r="C27" s="162">
        <f>VLOOKUP(B27,Programs!$B$5:$D$42,3,FALSE)</f>
        <v>1.3</v>
      </c>
      <c r="D27" s="130">
        <f>COUNTIFS(Projects!$D$4:$D$140,B27,Projects!$M$4:$M$140,"Cat.4")+COUNTIFS(Projects!$D$4:$D$140,B27,Projects!$M$4:$M$140,"Cat.5")</f>
        <v>0</v>
      </c>
      <c r="E27" s="131" t="str">
        <f t="shared" si="6"/>
        <v/>
      </c>
      <c r="F27" s="131" t="str">
        <f t="shared" si="1"/>
        <v>X</v>
      </c>
      <c r="G27" s="132">
        <v>2</v>
      </c>
      <c r="H27" s="132">
        <v>3</v>
      </c>
      <c r="I27" s="132">
        <v>3</v>
      </c>
      <c r="J27" s="49">
        <f t="shared" si="2"/>
        <v>2.6999999999999997</v>
      </c>
      <c r="K27" s="175">
        <v>4</v>
      </c>
      <c r="L27" s="175">
        <v>1</v>
      </c>
      <c r="M27" s="175">
        <v>3</v>
      </c>
      <c r="N27" s="175">
        <v>5</v>
      </c>
      <c r="O27" s="49">
        <f t="shared" si="3"/>
        <v>3.05</v>
      </c>
      <c r="P27" s="158">
        <f t="shared" si="4"/>
        <v>1.9</v>
      </c>
      <c r="Q27" s="161">
        <f t="shared" si="5"/>
        <v>19</v>
      </c>
      <c r="R27" s="157"/>
      <c r="V27" s="8">
        <v>3</v>
      </c>
      <c r="W27" s="12" t="s">
        <v>316</v>
      </c>
    </row>
    <row r="28" spans="1:23" x14ac:dyDescent="0.35">
      <c r="A28" s="146">
        <v>2</v>
      </c>
      <c r="B28" s="129" t="s">
        <v>425</v>
      </c>
      <c r="C28" s="162">
        <f>VLOOKUP(B28,Programs!$B$5:$D$42,3,FALSE)</f>
        <v>14.8</v>
      </c>
      <c r="D28" s="130">
        <f>COUNTIFS(Projects!$D$4:$D$140,B28,Projects!$M$4:$M$140,"Cat.4")+COUNTIFS(Projects!$D$4:$D$140,B28,Projects!$M$4:$M$140,"Cat.5")</f>
        <v>1</v>
      </c>
      <c r="E28" s="131" t="str">
        <f>IF(AND(J28&gt;3.8,O28&gt;2.8),"X","")</f>
        <v/>
      </c>
      <c r="F28" s="131" t="str">
        <f t="shared" si="1"/>
        <v>X</v>
      </c>
      <c r="G28" s="173">
        <v>4</v>
      </c>
      <c r="H28" s="173">
        <v>4</v>
      </c>
      <c r="I28" s="173">
        <v>3</v>
      </c>
      <c r="J28" s="49">
        <f t="shared" si="2"/>
        <v>3.6499999999999995</v>
      </c>
      <c r="K28" s="133">
        <v>3</v>
      </c>
      <c r="L28" s="133">
        <v>4</v>
      </c>
      <c r="M28" s="133">
        <v>2</v>
      </c>
      <c r="N28" s="133">
        <v>4</v>
      </c>
      <c r="O28" s="49">
        <f t="shared" si="3"/>
        <v>3.25</v>
      </c>
      <c r="P28" s="158">
        <f t="shared" si="4"/>
        <v>1.87</v>
      </c>
      <c r="Q28" s="161">
        <f t="shared" si="5"/>
        <v>20</v>
      </c>
      <c r="R28" s="157"/>
      <c r="V28" s="8">
        <v>4</v>
      </c>
      <c r="W28" s="12" t="s">
        <v>317</v>
      </c>
    </row>
    <row r="29" spans="1:23" ht="15.5" customHeight="1" x14ac:dyDescent="0.35">
      <c r="A29" s="146">
        <v>37</v>
      </c>
      <c r="B29" s="129" t="s">
        <v>451</v>
      </c>
      <c r="C29" s="162">
        <f>VLOOKUP(B29,Programs!$B$5:$D$42,3,FALSE)</f>
        <v>0.2</v>
      </c>
      <c r="D29" s="130">
        <f>COUNTIFS(Projects!$D$4:$D$140,B29,Projects!$M$4:$M$140,"Cat.4")+COUNTIFS(Projects!$D$4:$D$140,B29,Projects!$M$4:$M$140,"Cat.5")</f>
        <v>0</v>
      </c>
      <c r="E29" s="131" t="str">
        <f>IF(AND(J29&gt;3.8,O29&gt;3),"X","")</f>
        <v/>
      </c>
      <c r="F29" s="131" t="str">
        <f t="shared" si="1"/>
        <v>X</v>
      </c>
      <c r="G29" s="173">
        <v>3</v>
      </c>
      <c r="H29" s="173">
        <v>3</v>
      </c>
      <c r="I29" s="173">
        <v>4</v>
      </c>
      <c r="J29" s="49">
        <f t="shared" si="2"/>
        <v>3.3499999999999996</v>
      </c>
      <c r="K29" s="175">
        <v>4</v>
      </c>
      <c r="L29" s="175">
        <v>1</v>
      </c>
      <c r="M29" s="175">
        <v>5</v>
      </c>
      <c r="N29" s="175">
        <v>3</v>
      </c>
      <c r="O29" s="49">
        <f t="shared" si="3"/>
        <v>3.15</v>
      </c>
      <c r="P29" s="158">
        <f t="shared" si="4"/>
        <v>1.85</v>
      </c>
      <c r="Q29" s="161">
        <f t="shared" si="5"/>
        <v>21</v>
      </c>
      <c r="R29" s="157"/>
      <c r="V29" s="10">
        <v>5</v>
      </c>
      <c r="W29" s="115" t="s">
        <v>318</v>
      </c>
    </row>
    <row r="30" spans="1:23" x14ac:dyDescent="0.35">
      <c r="A30" s="146">
        <v>1</v>
      </c>
      <c r="B30" s="129" t="s">
        <v>430</v>
      </c>
      <c r="C30" s="162">
        <f>VLOOKUP(B30,Programs!$B$5:$D$42,3,FALSE)</f>
        <v>3.2</v>
      </c>
      <c r="D30" s="130">
        <f>COUNTIFS(Projects!$D$4:$D$140,B30,Projects!$M$4:$M$140,"Cat.4")+COUNTIFS(Projects!$D$4:$D$140,B30,Projects!$M$4:$M$140,"Cat.5")</f>
        <v>0</v>
      </c>
      <c r="E30" s="131" t="str">
        <f>IF(AND(J30&gt;3.8,O30&gt;3),"X","")</f>
        <v/>
      </c>
      <c r="F30" s="131" t="str">
        <f t="shared" si="1"/>
        <v>X</v>
      </c>
      <c r="G30" s="173">
        <v>2</v>
      </c>
      <c r="H30" s="173">
        <v>3</v>
      </c>
      <c r="I30" s="173">
        <v>4</v>
      </c>
      <c r="J30" s="49">
        <f t="shared" si="2"/>
        <v>3.05</v>
      </c>
      <c r="K30" s="133">
        <v>3</v>
      </c>
      <c r="L30" s="133">
        <v>3</v>
      </c>
      <c r="M30" s="133">
        <v>3</v>
      </c>
      <c r="N30" s="133">
        <v>3</v>
      </c>
      <c r="O30" s="49">
        <f t="shared" si="3"/>
        <v>3</v>
      </c>
      <c r="P30" s="158">
        <f t="shared" si="4"/>
        <v>1.7900000000000005</v>
      </c>
      <c r="Q30" s="161">
        <f t="shared" si="5"/>
        <v>22</v>
      </c>
      <c r="R30" s="157"/>
      <c r="V30" s="217" t="s">
        <v>319</v>
      </c>
      <c r="W30" s="217"/>
    </row>
    <row r="31" spans="1:23" x14ac:dyDescent="0.35">
      <c r="A31" s="146">
        <v>19</v>
      </c>
      <c r="B31" s="129" t="s">
        <v>434</v>
      </c>
      <c r="C31" s="162">
        <f>VLOOKUP(B31,Programs!$B$5:$D$42,3,FALSE)</f>
        <v>18.5</v>
      </c>
      <c r="D31" s="130">
        <f>COUNTIFS(Projects!$D$4:$D$140,B31,Projects!$M$4:$M$140,"Cat.4")+COUNTIFS(Projects!$D$4:$D$140,B31,Projects!$M$4:$M$140,"Cat.5")</f>
        <v>0</v>
      </c>
      <c r="E31" s="131" t="str">
        <f>IF(AND(J31&gt;3.8,O31&gt;3),"X","")</f>
        <v/>
      </c>
      <c r="F31" s="131" t="str">
        <f t="shared" si="1"/>
        <v>X</v>
      </c>
      <c r="G31" s="174">
        <v>4</v>
      </c>
      <c r="H31" s="174">
        <v>2</v>
      </c>
      <c r="I31" s="174">
        <v>2</v>
      </c>
      <c r="J31" s="49">
        <f t="shared" si="2"/>
        <v>2.5999999999999996</v>
      </c>
      <c r="K31" s="133">
        <v>4</v>
      </c>
      <c r="L31" s="133">
        <v>1</v>
      </c>
      <c r="M31" s="133">
        <v>3</v>
      </c>
      <c r="N31" s="133">
        <v>4</v>
      </c>
      <c r="O31" s="49">
        <f t="shared" si="3"/>
        <v>2.8499999999999996</v>
      </c>
      <c r="P31" s="158">
        <f t="shared" si="4"/>
        <v>1.7599999999999998</v>
      </c>
      <c r="Q31" s="161">
        <f t="shared" si="5"/>
        <v>25</v>
      </c>
      <c r="R31" s="157"/>
      <c r="V31" s="8">
        <v>-5</v>
      </c>
      <c r="W31" s="16" t="s">
        <v>320</v>
      </c>
    </row>
    <row r="32" spans="1:23" x14ac:dyDescent="0.35">
      <c r="A32" s="146">
        <v>33</v>
      </c>
      <c r="B32" s="129" t="s">
        <v>449</v>
      </c>
      <c r="C32" s="162">
        <f>VLOOKUP(B32,Programs!$B$5:$D$42,3,FALSE)</f>
        <v>3.3</v>
      </c>
      <c r="D32" s="130">
        <f>COUNTIFS(Projects!$D$4:$D$140,B32,Projects!$M$4:$M$140,"Cat.4")+COUNTIFS(Projects!$D$4:$D$140,B32,Projects!$M$4:$M$140,"Cat.5")</f>
        <v>0</v>
      </c>
      <c r="E32" s="131" t="str">
        <f>IF(AND(J32&gt;3.8,O32&gt;3),"X","")</f>
        <v/>
      </c>
      <c r="F32" s="131" t="str">
        <f t="shared" si="1"/>
        <v>X</v>
      </c>
      <c r="G32" s="174">
        <v>2</v>
      </c>
      <c r="H32" s="174">
        <v>3</v>
      </c>
      <c r="I32" s="174">
        <v>4</v>
      </c>
      <c r="J32" s="49">
        <f t="shared" si="2"/>
        <v>3.05</v>
      </c>
      <c r="K32" s="175">
        <v>4</v>
      </c>
      <c r="L32" s="175">
        <v>2</v>
      </c>
      <c r="M32" s="175">
        <v>3</v>
      </c>
      <c r="N32" s="175">
        <v>3</v>
      </c>
      <c r="O32" s="49">
        <f t="shared" si="3"/>
        <v>2.95</v>
      </c>
      <c r="P32" s="158">
        <f t="shared" si="4"/>
        <v>1.7500000000000004</v>
      </c>
      <c r="Q32" s="161">
        <f t="shared" si="5"/>
        <v>26</v>
      </c>
      <c r="R32" s="157"/>
      <c r="V32" s="8">
        <v>-4</v>
      </c>
      <c r="W32" s="16" t="s">
        <v>321</v>
      </c>
    </row>
    <row r="33" spans="1:23" x14ac:dyDescent="0.35">
      <c r="A33" s="146">
        <v>8</v>
      </c>
      <c r="B33" s="129" t="s">
        <v>560</v>
      </c>
      <c r="C33" s="162">
        <f>VLOOKUP(B33,Programs!$B$5:$D$42,3,FALSE)</f>
        <v>10</v>
      </c>
      <c r="D33" s="130">
        <f>COUNTIFS(Projects!$D$4:$D$140,B33,Projects!$M$4:$M$140,"Cat.4")+COUNTIFS(Projects!$D$4:$D$140,B33,Projects!$M$4:$M$140,"Cat.5")</f>
        <v>0</v>
      </c>
      <c r="E33" s="131" t="str">
        <f>IF(AND(J33&gt;3.8,O33&gt;3),"X","")</f>
        <v/>
      </c>
      <c r="F33" s="131" t="str">
        <f t="shared" si="1"/>
        <v>X</v>
      </c>
      <c r="G33" s="173">
        <v>3</v>
      </c>
      <c r="H33" s="173">
        <v>3</v>
      </c>
      <c r="I33" s="173">
        <v>3</v>
      </c>
      <c r="J33" s="49">
        <f t="shared" si="2"/>
        <v>2.9999999999999996</v>
      </c>
      <c r="K33" s="133">
        <v>4</v>
      </c>
      <c r="L33" s="133">
        <v>2</v>
      </c>
      <c r="M33" s="133">
        <v>2</v>
      </c>
      <c r="N33" s="133">
        <v>4</v>
      </c>
      <c r="O33" s="49">
        <f t="shared" si="3"/>
        <v>2.9000000000000004</v>
      </c>
      <c r="P33" s="158">
        <f t="shared" si="4"/>
        <v>1.7200000000000002</v>
      </c>
      <c r="Q33" s="161">
        <f t="shared" si="5"/>
        <v>27</v>
      </c>
      <c r="R33" s="157"/>
      <c r="V33" s="8">
        <v>-3</v>
      </c>
      <c r="W33" s="16" t="s">
        <v>322</v>
      </c>
    </row>
    <row r="34" spans="1:23" x14ac:dyDescent="0.35">
      <c r="A34" s="146">
        <v>4</v>
      </c>
      <c r="B34" s="129" t="s">
        <v>438</v>
      </c>
      <c r="C34" s="162">
        <f>VLOOKUP(B34,Programs!$B$5:$D$42,3,FALSE)</f>
        <v>10.7</v>
      </c>
      <c r="D34" s="130">
        <f>COUNTIFS(Projects!$D$4:$D$140,B34,Projects!$M$4:$M$140,"Cat.4")+COUNTIFS(Projects!$D$4:$D$140,B34,Projects!$M$4:$M$140,"Cat.5")</f>
        <v>1</v>
      </c>
      <c r="E34" s="131" t="str">
        <f>IF(AND(J34&gt;3.8,O34&gt;2.8),"X","")</f>
        <v/>
      </c>
      <c r="F34" s="131" t="str">
        <f t="shared" si="1"/>
        <v>X</v>
      </c>
      <c r="G34" s="174">
        <v>3</v>
      </c>
      <c r="H34" s="174">
        <v>4</v>
      </c>
      <c r="I34" s="174">
        <v>4</v>
      </c>
      <c r="J34" s="49">
        <f t="shared" si="2"/>
        <v>3.6999999999999997</v>
      </c>
      <c r="K34" s="133">
        <v>3</v>
      </c>
      <c r="L34" s="133">
        <v>1</v>
      </c>
      <c r="M34" s="133">
        <v>4</v>
      </c>
      <c r="N34" s="133">
        <v>5</v>
      </c>
      <c r="O34" s="49">
        <f t="shared" si="3"/>
        <v>3.05</v>
      </c>
      <c r="P34" s="158">
        <f t="shared" si="4"/>
        <v>1.7</v>
      </c>
      <c r="Q34" s="161">
        <f t="shared" si="5"/>
        <v>28</v>
      </c>
      <c r="R34" s="157"/>
      <c r="V34" s="8">
        <v>-2</v>
      </c>
      <c r="W34" s="16" t="s">
        <v>323</v>
      </c>
    </row>
    <row r="35" spans="1:23" x14ac:dyDescent="0.35">
      <c r="A35" s="146">
        <v>35</v>
      </c>
      <c r="B35" s="129" t="s">
        <v>450</v>
      </c>
      <c r="C35" s="162">
        <f>VLOOKUP(B35,Programs!$B$5:$D$42,3,FALSE)</f>
        <v>5</v>
      </c>
      <c r="D35" s="130">
        <f>COUNTIFS(Projects!$D$4:$D$140,B35,Projects!$M$4:$M$140,"Cat.4")+COUNTIFS(Projects!$D$4:$D$140,B35,Projects!$M$4:$M$140,"Cat.5")</f>
        <v>0</v>
      </c>
      <c r="E35" s="131" t="str">
        <f>IF(AND(J35&gt;3.8,O35&gt;3),"X","")</f>
        <v/>
      </c>
      <c r="F35" s="131" t="str">
        <f t="shared" si="1"/>
        <v>X</v>
      </c>
      <c r="G35" s="174">
        <v>3</v>
      </c>
      <c r="H35" s="174">
        <v>3</v>
      </c>
      <c r="I35" s="174">
        <v>3</v>
      </c>
      <c r="J35" s="49">
        <f t="shared" si="2"/>
        <v>2.9999999999999996</v>
      </c>
      <c r="K35" s="175">
        <v>4</v>
      </c>
      <c r="L35" s="175">
        <v>1</v>
      </c>
      <c r="M35" s="175">
        <v>3</v>
      </c>
      <c r="N35" s="175">
        <v>4</v>
      </c>
      <c r="O35" s="49">
        <f t="shared" si="3"/>
        <v>2.8499999999999996</v>
      </c>
      <c r="P35" s="158">
        <f t="shared" si="4"/>
        <v>1.6799999999999997</v>
      </c>
      <c r="Q35" s="161">
        <f t="shared" si="5"/>
        <v>29</v>
      </c>
      <c r="R35" s="157"/>
      <c r="V35" s="8">
        <v>-1</v>
      </c>
      <c r="W35" s="16" t="s">
        <v>324</v>
      </c>
    </row>
    <row r="36" spans="1:23" x14ac:dyDescent="0.35">
      <c r="A36" s="146">
        <v>12</v>
      </c>
      <c r="B36" s="129" t="s">
        <v>458</v>
      </c>
      <c r="C36" s="162">
        <f>VLOOKUP(B36,Programs!$B$5:$D$42,3,FALSE)</f>
        <v>5</v>
      </c>
      <c r="D36" s="130">
        <f>COUNTIFS(Projects!$D$4:$D$140,B36,Projects!$M$4:$M$140,"Cat.4")+COUNTIFS(Projects!$D$4:$D$140,B36,Projects!$M$4:$M$140,"Cat.5")</f>
        <v>0</v>
      </c>
      <c r="E36" s="131" t="str">
        <f>IF(AND(J36&gt;3.8,O36&gt;3),"X","")</f>
        <v/>
      </c>
      <c r="F36" s="131" t="str">
        <f t="shared" si="1"/>
        <v>X</v>
      </c>
      <c r="G36" s="174">
        <v>2</v>
      </c>
      <c r="H36" s="174">
        <v>5</v>
      </c>
      <c r="I36" s="174">
        <v>4</v>
      </c>
      <c r="J36" s="49">
        <f t="shared" si="2"/>
        <v>3.75</v>
      </c>
      <c r="K36" s="175">
        <v>3</v>
      </c>
      <c r="L36" s="175">
        <v>2</v>
      </c>
      <c r="M36" s="175">
        <v>4</v>
      </c>
      <c r="N36" s="175">
        <v>3</v>
      </c>
      <c r="O36" s="49">
        <f t="shared" si="3"/>
        <v>2.95</v>
      </c>
      <c r="P36" s="158">
        <f t="shared" si="4"/>
        <v>1.6100000000000003</v>
      </c>
      <c r="Q36" s="161">
        <f t="shared" si="5"/>
        <v>31</v>
      </c>
      <c r="R36" s="157"/>
      <c r="V36" s="8">
        <v>1</v>
      </c>
      <c r="W36" s="12" t="s">
        <v>315</v>
      </c>
    </row>
    <row r="37" spans="1:23" x14ac:dyDescent="0.35">
      <c r="A37" s="146">
        <v>36</v>
      </c>
      <c r="B37" s="129" t="s">
        <v>453</v>
      </c>
      <c r="C37" s="162">
        <f>VLOOKUP(B37,Programs!$B$5:$D$42,3,FALSE)</f>
        <v>5.3</v>
      </c>
      <c r="D37" s="130">
        <f>COUNTIFS(Projects!$D$4:$D$140,B37,Projects!$M$4:$M$140,"Cat.4")+COUNTIFS(Projects!$D$4:$D$140,B37,Projects!$M$4:$M$140,"Cat.5")</f>
        <v>0</v>
      </c>
      <c r="E37" s="131" t="str">
        <f>IF(AND(J37&gt;3.8,O37&gt;3),"X","")</f>
        <v/>
      </c>
      <c r="F37" s="131" t="str">
        <f t="shared" si="1"/>
        <v/>
      </c>
      <c r="G37" s="173">
        <v>2</v>
      </c>
      <c r="H37" s="173">
        <v>3</v>
      </c>
      <c r="I37" s="173">
        <v>3</v>
      </c>
      <c r="J37" s="49">
        <f t="shared" si="2"/>
        <v>2.6999999999999997</v>
      </c>
      <c r="K37" s="175">
        <v>4</v>
      </c>
      <c r="L37" s="175">
        <v>-1</v>
      </c>
      <c r="M37" s="175">
        <v>5</v>
      </c>
      <c r="N37" s="175">
        <v>4</v>
      </c>
      <c r="O37" s="49">
        <f t="shared" si="3"/>
        <v>2.75</v>
      </c>
      <c r="P37" s="158">
        <f t="shared" si="4"/>
        <v>1.6600000000000001</v>
      </c>
      <c r="Q37" s="161">
        <f t="shared" si="5"/>
        <v>30</v>
      </c>
      <c r="R37" s="157"/>
      <c r="V37" s="8">
        <v>2</v>
      </c>
      <c r="W37" s="12" t="s">
        <v>295</v>
      </c>
    </row>
    <row r="38" spans="1:23" x14ac:dyDescent="0.35">
      <c r="A38" s="146">
        <v>13</v>
      </c>
      <c r="B38" s="129" t="s">
        <v>433</v>
      </c>
      <c r="C38" s="162">
        <f>VLOOKUP(B38,Programs!$B$5:$D$42,3,FALSE)</f>
        <v>3.2</v>
      </c>
      <c r="D38" s="130">
        <f>COUNTIFS(Projects!$D$4:$D$140,B38,Projects!$M$4:$M$140,"Cat.4")+COUNTIFS(Projects!$D$4:$D$140,B38,Projects!$M$4:$M$140,"Cat.5")</f>
        <v>0</v>
      </c>
      <c r="E38" s="131" t="str">
        <f>IF(AND(J38&gt;3.8,O38&gt;3),"X","")</f>
        <v/>
      </c>
      <c r="F38" s="131" t="str">
        <f t="shared" si="1"/>
        <v/>
      </c>
      <c r="G38" s="174">
        <v>2</v>
      </c>
      <c r="H38" s="174">
        <v>3</v>
      </c>
      <c r="I38" s="174">
        <v>3</v>
      </c>
      <c r="J38" s="49">
        <f t="shared" si="2"/>
        <v>2.6999999999999997</v>
      </c>
      <c r="K38" s="175">
        <v>3</v>
      </c>
      <c r="L38" s="175">
        <v>-1</v>
      </c>
      <c r="M38" s="175">
        <v>5</v>
      </c>
      <c r="N38" s="175">
        <v>4</v>
      </c>
      <c r="O38" s="49">
        <f t="shared" si="3"/>
        <v>2.5</v>
      </c>
      <c r="P38" s="158">
        <f t="shared" si="4"/>
        <v>1.46</v>
      </c>
      <c r="Q38" s="161">
        <f t="shared" si="5"/>
        <v>35</v>
      </c>
      <c r="R38" s="157"/>
      <c r="V38" s="8">
        <v>3</v>
      </c>
      <c r="W38" s="12" t="s">
        <v>325</v>
      </c>
    </row>
    <row r="39" spans="1:23" x14ac:dyDescent="0.35">
      <c r="A39" s="146">
        <v>10</v>
      </c>
      <c r="B39" s="129" t="s">
        <v>429</v>
      </c>
      <c r="C39" s="162">
        <f>VLOOKUP(B39,Programs!$B$5:$D$42,3,FALSE)</f>
        <v>1.5</v>
      </c>
      <c r="D39" s="130">
        <f>COUNTIFS(Projects!$D$4:$D$140,B39,Projects!$M$4:$M$140,"Cat.4")+COUNTIFS(Projects!$D$4:$D$140,B39,Projects!$M$4:$M$140,"Cat.5")</f>
        <v>0</v>
      </c>
      <c r="E39" s="131" t="str">
        <f>IF(AND(J39&gt;3.8,O39&gt;3),"X","")</f>
        <v/>
      </c>
      <c r="F39" s="131" t="str">
        <f t="shared" si="1"/>
        <v/>
      </c>
      <c r="G39" s="174">
        <v>2</v>
      </c>
      <c r="H39" s="174">
        <v>2</v>
      </c>
      <c r="I39" s="174">
        <v>3</v>
      </c>
      <c r="J39" s="49">
        <f t="shared" si="2"/>
        <v>2.3499999999999996</v>
      </c>
      <c r="K39" s="175">
        <v>3</v>
      </c>
      <c r="L39" s="175">
        <v>1</v>
      </c>
      <c r="M39" s="175">
        <v>3</v>
      </c>
      <c r="N39" s="175">
        <v>3</v>
      </c>
      <c r="O39" s="49">
        <f t="shared" si="3"/>
        <v>2.4000000000000004</v>
      </c>
      <c r="P39" s="158">
        <f t="shared" si="4"/>
        <v>1.4500000000000004</v>
      </c>
      <c r="Q39" s="161">
        <f t="shared" si="5"/>
        <v>36</v>
      </c>
      <c r="R39" s="157"/>
      <c r="V39" s="8">
        <v>4</v>
      </c>
      <c r="W39" s="12" t="s">
        <v>326</v>
      </c>
    </row>
    <row r="40" spans="1:23" x14ac:dyDescent="0.35">
      <c r="A40" s="146">
        <v>26</v>
      </c>
      <c r="B40" s="129" t="s">
        <v>443</v>
      </c>
      <c r="C40" s="162">
        <f>VLOOKUP(B40,Programs!$B$5:$D$42,3,FALSE)</f>
        <v>5.4</v>
      </c>
      <c r="D40" s="130">
        <f>COUNTIFS(Projects!$D$4:$D$140,B40,Projects!$M$4:$M$140,"Cat.4")+COUNTIFS(Projects!$D$4:$D$140,B40,Projects!$M$4:$M$140,"Cat.5")</f>
        <v>0</v>
      </c>
      <c r="E40" s="131" t="str">
        <f>IF(AND(J40&gt;3.8,O40&gt;2.8),"X","")</f>
        <v/>
      </c>
      <c r="F40" s="131" t="str">
        <f t="shared" si="1"/>
        <v/>
      </c>
      <c r="G40" s="174">
        <v>3</v>
      </c>
      <c r="H40" s="174">
        <v>3</v>
      </c>
      <c r="I40" s="174">
        <v>3</v>
      </c>
      <c r="J40" s="49">
        <f t="shared" si="2"/>
        <v>2.9999999999999996</v>
      </c>
      <c r="K40" s="176">
        <v>4</v>
      </c>
      <c r="L40" s="176">
        <v>1</v>
      </c>
      <c r="M40" s="176">
        <v>2</v>
      </c>
      <c r="N40" s="176">
        <v>3</v>
      </c>
      <c r="O40" s="49">
        <f t="shared" si="3"/>
        <v>2.4000000000000004</v>
      </c>
      <c r="P40" s="158">
        <f t="shared" si="4"/>
        <v>1.3200000000000003</v>
      </c>
      <c r="Q40" s="161">
        <f t="shared" si="5"/>
        <v>37</v>
      </c>
      <c r="R40" s="157"/>
      <c r="V40" s="10">
        <v>5</v>
      </c>
      <c r="W40" s="15" t="s">
        <v>296</v>
      </c>
    </row>
    <row r="41" spans="1:23" x14ac:dyDescent="0.35">
      <c r="A41" s="146">
        <v>34</v>
      </c>
      <c r="B41" s="129" t="s">
        <v>561</v>
      </c>
      <c r="C41" s="162">
        <f>VLOOKUP(B41,Programs!$B$5:$D$42,3,FALSE)</f>
        <v>11.7</v>
      </c>
      <c r="D41" s="130">
        <f>COUNTIFS(Projects!$D$4:$D$140,B41,Projects!$M$4:$M$140,"Cat.4")+COUNTIFS(Projects!$D$4:$D$140,B41,Projects!$M$4:$M$140,"Cat.5")</f>
        <v>1</v>
      </c>
      <c r="E41" s="131" t="str">
        <f>IF(AND(J41&gt;3.8,O41&gt;2.8),"X","")</f>
        <v/>
      </c>
      <c r="F41" s="131" t="str">
        <f t="shared" si="1"/>
        <v/>
      </c>
      <c r="G41" s="174">
        <v>3</v>
      </c>
      <c r="H41" s="174">
        <v>4</v>
      </c>
      <c r="I41" s="174">
        <v>5</v>
      </c>
      <c r="J41" s="49">
        <f t="shared" si="2"/>
        <v>4.05</v>
      </c>
      <c r="K41" s="133">
        <v>3</v>
      </c>
      <c r="L41" s="133">
        <v>1</v>
      </c>
      <c r="M41" s="133">
        <v>3</v>
      </c>
      <c r="N41" s="133">
        <v>4</v>
      </c>
      <c r="O41" s="49">
        <f t="shared" si="3"/>
        <v>2.6</v>
      </c>
      <c r="P41" s="158">
        <f t="shared" si="4"/>
        <v>1.27</v>
      </c>
      <c r="Q41" s="161">
        <f t="shared" si="5"/>
        <v>38</v>
      </c>
      <c r="R41" s="157"/>
    </row>
    <row r="42" spans="1:23" x14ac:dyDescent="0.35">
      <c r="A42" s="21"/>
      <c r="C42" s="124">
        <f>SUM(C4:C41)</f>
        <v>687.29999999999984</v>
      </c>
      <c r="D42" s="125">
        <f>SUM(D4:D41)</f>
        <v>29</v>
      </c>
      <c r="E42" s="126"/>
      <c r="F42" s="127"/>
      <c r="G42" s="127"/>
      <c r="H42" s="127"/>
      <c r="I42" s="127"/>
      <c r="J42" s="127"/>
      <c r="K42" s="128"/>
      <c r="L42" s="128"/>
      <c r="M42" s="128"/>
      <c r="N42" s="128"/>
      <c r="O42" s="128"/>
    </row>
    <row r="43" spans="1:23" x14ac:dyDescent="0.35">
      <c r="E43" s="94"/>
      <c r="W43" s="121"/>
    </row>
    <row r="44" spans="1:23" x14ac:dyDescent="0.35">
      <c r="C44" s="69"/>
      <c r="W44" s="121"/>
    </row>
    <row r="45" spans="1:23" x14ac:dyDescent="0.35">
      <c r="C45" s="69"/>
      <c r="W45" s="121"/>
    </row>
    <row r="46" spans="1:23" x14ac:dyDescent="0.35">
      <c r="C46" s="69"/>
      <c r="W46" s="121"/>
    </row>
    <row r="47" spans="1:23" x14ac:dyDescent="0.35">
      <c r="C47" s="69"/>
      <c r="W47" s="121"/>
    </row>
    <row r="48" spans="1:23" x14ac:dyDescent="0.35">
      <c r="C48" s="69"/>
      <c r="W48" s="121"/>
    </row>
    <row r="49" spans="3:23" x14ac:dyDescent="0.35">
      <c r="C49" s="69"/>
      <c r="W49" s="121"/>
    </row>
    <row r="50" spans="3:23" x14ac:dyDescent="0.35">
      <c r="C50" s="69"/>
      <c r="W50" s="121"/>
    </row>
    <row r="51" spans="3:23" x14ac:dyDescent="0.35">
      <c r="C51" s="69"/>
      <c r="W51" s="121"/>
    </row>
    <row r="52" spans="3:23" x14ac:dyDescent="0.35">
      <c r="C52" s="69"/>
      <c r="W52" s="121"/>
    </row>
    <row r="53" spans="3:23" x14ac:dyDescent="0.35">
      <c r="C53" s="69"/>
      <c r="W53" s="121"/>
    </row>
    <row r="54" spans="3:23" x14ac:dyDescent="0.35">
      <c r="C54" s="69"/>
      <c r="W54" s="121"/>
    </row>
    <row r="55" spans="3:23" x14ac:dyDescent="0.35">
      <c r="C55" s="69"/>
      <c r="W55" s="121"/>
    </row>
    <row r="56" spans="3:23" x14ac:dyDescent="0.35">
      <c r="C56" s="69"/>
      <c r="W56" s="121"/>
    </row>
    <row r="57" spans="3:23" x14ac:dyDescent="0.35">
      <c r="C57" s="69"/>
      <c r="W57" s="121"/>
    </row>
    <row r="58" spans="3:23" x14ac:dyDescent="0.35">
      <c r="C58" s="69"/>
      <c r="W58" s="121"/>
    </row>
    <row r="59" spans="3:23" x14ac:dyDescent="0.35">
      <c r="C59" s="69"/>
      <c r="W59" s="121"/>
    </row>
    <row r="60" spans="3:23" x14ac:dyDescent="0.35">
      <c r="C60" s="69"/>
    </row>
    <row r="61" spans="3:23" x14ac:dyDescent="0.35">
      <c r="C61" s="69"/>
    </row>
    <row r="62" spans="3:23" x14ac:dyDescent="0.35">
      <c r="C62" s="69"/>
    </row>
    <row r="63" spans="3:23" x14ac:dyDescent="0.35">
      <c r="C63" s="69"/>
    </row>
    <row r="64" spans="3:23" x14ac:dyDescent="0.35">
      <c r="C64" s="69"/>
    </row>
    <row r="65" spans="3:3" x14ac:dyDescent="0.35">
      <c r="C65" s="69"/>
    </row>
    <row r="66" spans="3:3" x14ac:dyDescent="0.35">
      <c r="C66" s="69"/>
    </row>
    <row r="67" spans="3:3" x14ac:dyDescent="0.35">
      <c r="C67" s="69"/>
    </row>
    <row r="68" spans="3:3" x14ac:dyDescent="0.35">
      <c r="C68" s="69"/>
    </row>
    <row r="69" spans="3:3" x14ac:dyDescent="0.35">
      <c r="C69" s="69"/>
    </row>
    <row r="70" spans="3:3" x14ac:dyDescent="0.35">
      <c r="C70" s="69"/>
    </row>
    <row r="71" spans="3:3" x14ac:dyDescent="0.35">
      <c r="C71" s="69"/>
    </row>
    <row r="72" spans="3:3" x14ac:dyDescent="0.35">
      <c r="C72" s="69"/>
    </row>
    <row r="73" spans="3:3" x14ac:dyDescent="0.35">
      <c r="C73" s="69"/>
    </row>
    <row r="74" spans="3:3" x14ac:dyDescent="0.35">
      <c r="C74" s="69"/>
    </row>
    <row r="75" spans="3:3" x14ac:dyDescent="0.35">
      <c r="C75" s="69"/>
    </row>
    <row r="76" spans="3:3" x14ac:dyDescent="0.35">
      <c r="C76" s="69"/>
    </row>
    <row r="77" spans="3:3" x14ac:dyDescent="0.35">
      <c r="C77" s="69"/>
    </row>
    <row r="78" spans="3:3" x14ac:dyDescent="0.35">
      <c r="C78" s="69"/>
    </row>
    <row r="79" spans="3:3" x14ac:dyDescent="0.35">
      <c r="C79" s="69"/>
    </row>
    <row r="80" spans="3:3" x14ac:dyDescent="0.35">
      <c r="C80" s="69"/>
    </row>
    <row r="81" spans="3:3" x14ac:dyDescent="0.35">
      <c r="C81" s="69"/>
    </row>
  </sheetData>
  <autoFilter ref="A2:Q42" xr:uid="{FC9196F2-5378-43E1-B967-23F63A72C2DA}"/>
  <sortState xmlns:xlrd2="http://schemas.microsoft.com/office/spreadsheetml/2017/richdata2" ref="A4:Q41">
    <sortCondition descending="1" ref="E4:E41"/>
    <sortCondition descending="1" ref="F4:F41"/>
    <sortCondition ref="Q4:Q41"/>
  </sortState>
  <mergeCells count="13">
    <mergeCell ref="D2:D3"/>
    <mergeCell ref="D1:F1"/>
    <mergeCell ref="V19:W19"/>
    <mergeCell ref="V30:W30"/>
    <mergeCell ref="V9:W9"/>
    <mergeCell ref="S3:T3"/>
    <mergeCell ref="S9:T9"/>
    <mergeCell ref="S15:T15"/>
    <mergeCell ref="V3:W3"/>
    <mergeCell ref="G1:J1"/>
    <mergeCell ref="K1:O1"/>
    <mergeCell ref="F2:F3"/>
    <mergeCell ref="E2:E3"/>
  </mergeCells>
  <phoneticPr fontId="6" type="noConversion"/>
  <conditionalFormatting sqref="E4:E41">
    <cfRule type="cellIs" dxfId="7" priority="3" operator="equal">
      <formula>"X"</formula>
    </cfRule>
  </conditionalFormatting>
  <conditionalFormatting sqref="F4:F41">
    <cfRule type="cellIs" dxfId="6" priority="2" operator="equal">
      <formula>"x"</formula>
    </cfRule>
  </conditionalFormatting>
  <conditionalFormatting sqref="Q4:Q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B1A5B98-3D8F-4157-BF74-B084E3AC19A4}">
          <x14:formula1>
            <xm:f>Codes!$G$3:$G$7</xm:f>
          </x14:formula1>
          <xm:sqref>K5:K29 K31:K41</xm:sqref>
        </x14:dataValidation>
        <x14:dataValidation type="list" allowBlank="1" showInputMessage="1" showErrorMessage="1" xr:uid="{ABA106B5-C3E7-476C-B3E6-6BA5E5F20CC6}">
          <x14:formula1>
            <xm:f>Codes!$G$9:$G$17</xm:f>
          </x14:formula1>
          <xm:sqref>L4:L29 L31:L41</xm:sqref>
        </x14:dataValidation>
        <x14:dataValidation type="list" allowBlank="1" showInputMessage="1" showErrorMessage="1" xr:uid="{D2B842F8-4266-42FE-8D22-8F7E4B60BAFF}">
          <x14:formula1>
            <xm:f>Codes!$G$19:$G$28</xm:f>
          </x14:formula1>
          <xm:sqref>M4:M29 M31:M41</xm:sqref>
        </x14:dataValidation>
        <x14:dataValidation type="list" allowBlank="1" showInputMessage="1" showErrorMessage="1" xr:uid="{969B0A5A-A22F-4428-9408-8AEC580F340B}">
          <x14:formula1>
            <xm:f>Codes!$G$30:$G$39</xm:f>
          </x14:formula1>
          <xm:sqref>N4:N29 N31:N41</xm:sqref>
        </x14:dataValidation>
        <x14:dataValidation type="list" allowBlank="1" showInputMessage="1" showErrorMessage="1" xr:uid="{DED94651-3670-4D00-AB54-9A69E582D321}">
          <x14:formula1>
            <xm:f>Codes!$H$3:$H$7</xm:f>
          </x14:formula1>
          <xm:sqref>K4</xm:sqref>
        </x14:dataValidation>
        <x14:dataValidation type="list" allowBlank="1" showInputMessage="1" showErrorMessage="1" xr:uid="{92E5F0F3-1978-46B3-A5B6-B41CE80590F3}">
          <x14:formula1>
            <xm:f>Codes!$D$4:$D$8</xm:f>
          </x14:formula1>
          <xm:sqref>G4:G41</xm:sqref>
        </x14:dataValidation>
        <x14:dataValidation type="list" allowBlank="1" showInputMessage="1" showErrorMessage="1" xr:uid="{8FA73F22-1173-4F7D-8411-F65D0F6F4459}">
          <x14:formula1>
            <xm:f>Codes!$D$16:$D$20</xm:f>
          </x14:formula1>
          <xm:sqref>I4:I41</xm:sqref>
        </x14:dataValidation>
        <x14:dataValidation type="list" allowBlank="1" showInputMessage="1" showErrorMessage="1" xr:uid="{0DF3910A-207C-4DE4-AC78-18EE483830F5}">
          <x14:formula1>
            <xm:f>Codes!$D$10:$D$14</xm:f>
          </x14:formula1>
          <xm:sqref>H4:H41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F030D-8E7D-4B89-8E48-E63DC3419722}">
  <dimension ref="A1:I89"/>
  <sheetViews>
    <sheetView topLeftCell="A43" workbookViewId="0">
      <selection activeCell="A2" sqref="A2:A14"/>
    </sheetView>
  </sheetViews>
  <sheetFormatPr defaultRowHeight="15.5" x14ac:dyDescent="0.35"/>
  <cols>
    <col min="1" max="1" width="16.453125" customWidth="1"/>
    <col min="2" max="2" width="59.36328125" customWidth="1"/>
    <col min="3" max="3" width="9.26953125" customWidth="1"/>
    <col min="4" max="4" width="4.81640625" style="6" customWidth="1"/>
    <col min="5" max="5" width="119" style="6" customWidth="1"/>
    <col min="6" max="6" width="4.90625" customWidth="1"/>
    <col min="7" max="7" width="4.7265625" style="6" customWidth="1"/>
    <col min="8" max="8" width="106.81640625" style="6" customWidth="1"/>
    <col min="9" max="9" width="11.54296875" style="6"/>
  </cols>
  <sheetData>
    <row r="1" spans="1:9" ht="21" x14ac:dyDescent="0.5">
      <c r="A1" s="2" t="s">
        <v>2</v>
      </c>
      <c r="D1" s="7" t="s">
        <v>410</v>
      </c>
      <c r="G1" s="7" t="s">
        <v>411</v>
      </c>
    </row>
    <row r="2" spans="1:9" x14ac:dyDescent="0.35">
      <c r="A2" t="s">
        <v>129</v>
      </c>
      <c r="B2" t="s">
        <v>5</v>
      </c>
      <c r="D2" s="224" t="s">
        <v>394</v>
      </c>
      <c r="E2" s="224"/>
      <c r="G2" s="217" t="s">
        <v>289</v>
      </c>
      <c r="H2" s="217"/>
    </row>
    <row r="3" spans="1:9" x14ac:dyDescent="0.35">
      <c r="A3" t="s">
        <v>477</v>
      </c>
      <c r="B3" t="s">
        <v>476</v>
      </c>
      <c r="D3" s="218" t="s">
        <v>286</v>
      </c>
      <c r="E3" s="218"/>
      <c r="G3" s="8">
        <v>1</v>
      </c>
      <c r="H3" s="12" t="s">
        <v>297</v>
      </c>
    </row>
    <row r="4" spans="1:9" x14ac:dyDescent="0.35">
      <c r="A4" t="s">
        <v>481</v>
      </c>
      <c r="B4" t="s">
        <v>478</v>
      </c>
      <c r="D4" s="50">
        <v>1</v>
      </c>
      <c r="E4" s="51" t="s">
        <v>395</v>
      </c>
      <c r="G4" s="8">
        <v>2</v>
      </c>
      <c r="H4" s="12" t="s">
        <v>298</v>
      </c>
    </row>
    <row r="5" spans="1:9" x14ac:dyDescent="0.35">
      <c r="A5" t="s">
        <v>131</v>
      </c>
      <c r="B5" t="s">
        <v>13</v>
      </c>
      <c r="D5" s="50">
        <v>2</v>
      </c>
      <c r="E5" s="52" t="s">
        <v>396</v>
      </c>
      <c r="G5" s="8">
        <v>3</v>
      </c>
      <c r="H5" s="12" t="s">
        <v>293</v>
      </c>
    </row>
    <row r="6" spans="1:9" ht="14.5" x14ac:dyDescent="0.35">
      <c r="A6" t="s">
        <v>130</v>
      </c>
      <c r="B6" t="s">
        <v>11</v>
      </c>
      <c r="D6" s="50">
        <v>3</v>
      </c>
      <c r="E6" s="51" t="s">
        <v>397</v>
      </c>
      <c r="G6" s="10">
        <v>4</v>
      </c>
      <c r="H6" s="22" t="s">
        <v>299</v>
      </c>
      <c r="I6" s="13"/>
    </row>
    <row r="7" spans="1:9" x14ac:dyDescent="0.35">
      <c r="A7" t="s">
        <v>479</v>
      </c>
      <c r="B7" t="s">
        <v>480</v>
      </c>
      <c r="D7" s="50">
        <v>4</v>
      </c>
      <c r="E7" s="51" t="s">
        <v>398</v>
      </c>
      <c r="G7" s="8">
        <v>5</v>
      </c>
      <c r="H7" s="14" t="s">
        <v>300</v>
      </c>
    </row>
    <row r="8" spans="1:9" x14ac:dyDescent="0.35">
      <c r="A8" t="s">
        <v>132</v>
      </c>
      <c r="B8" t="s">
        <v>12</v>
      </c>
      <c r="D8" s="50">
        <v>5</v>
      </c>
      <c r="E8" s="51" t="s">
        <v>399</v>
      </c>
      <c r="G8" s="217" t="s">
        <v>301</v>
      </c>
      <c r="H8" s="217"/>
    </row>
    <row r="9" spans="1:9" x14ac:dyDescent="0.35">
      <c r="A9" t="s">
        <v>133</v>
      </c>
      <c r="B9" t="s">
        <v>6</v>
      </c>
      <c r="D9" s="218" t="s">
        <v>287</v>
      </c>
      <c r="E9" s="218"/>
      <c r="G9" s="10">
        <v>-3</v>
      </c>
      <c r="H9" s="15" t="s">
        <v>302</v>
      </c>
    </row>
    <row r="10" spans="1:9" x14ac:dyDescent="0.35">
      <c r="A10" t="s">
        <v>482</v>
      </c>
      <c r="B10" t="s">
        <v>483</v>
      </c>
      <c r="D10" s="50">
        <v>1</v>
      </c>
      <c r="E10" s="52" t="s">
        <v>400</v>
      </c>
      <c r="G10" s="8">
        <v>-2</v>
      </c>
      <c r="H10" s="12" t="s">
        <v>294</v>
      </c>
    </row>
    <row r="11" spans="1:9" x14ac:dyDescent="0.35">
      <c r="A11" t="s">
        <v>134</v>
      </c>
      <c r="B11" t="s">
        <v>7</v>
      </c>
      <c r="D11" s="50">
        <v>2</v>
      </c>
      <c r="E11" s="52" t="s">
        <v>401</v>
      </c>
      <c r="G11" s="8">
        <v>-1</v>
      </c>
      <c r="H11" s="12" t="s">
        <v>303</v>
      </c>
    </row>
    <row r="12" spans="1:9" x14ac:dyDescent="0.35">
      <c r="A12" t="s">
        <v>257</v>
      </c>
      <c r="B12" t="s">
        <v>9</v>
      </c>
      <c r="D12" s="50">
        <v>3</v>
      </c>
      <c r="E12" s="53" t="s">
        <v>402</v>
      </c>
      <c r="G12" s="8">
        <v>0</v>
      </c>
      <c r="H12" s="12" t="s">
        <v>421</v>
      </c>
    </row>
    <row r="13" spans="1:9" x14ac:dyDescent="0.35">
      <c r="A13" t="s">
        <v>135</v>
      </c>
      <c r="B13" t="s">
        <v>10</v>
      </c>
      <c r="D13" s="50">
        <v>4</v>
      </c>
      <c r="E13" s="52" t="s">
        <v>403</v>
      </c>
      <c r="G13" s="8">
        <v>1</v>
      </c>
      <c r="H13" s="12" t="s">
        <v>304</v>
      </c>
    </row>
    <row r="14" spans="1:9" x14ac:dyDescent="0.35">
      <c r="A14" t="s">
        <v>136</v>
      </c>
      <c r="B14" t="s">
        <v>8</v>
      </c>
      <c r="D14" s="54">
        <v>5</v>
      </c>
      <c r="E14" s="52" t="s">
        <v>404</v>
      </c>
      <c r="G14" s="8">
        <v>2</v>
      </c>
      <c r="H14" s="12" t="s">
        <v>305</v>
      </c>
    </row>
    <row r="15" spans="1:9" x14ac:dyDescent="0.35">
      <c r="D15" s="218" t="s">
        <v>288</v>
      </c>
      <c r="E15" s="218"/>
      <c r="G15" s="8">
        <v>3</v>
      </c>
      <c r="H15" s="12" t="s">
        <v>306</v>
      </c>
    </row>
    <row r="16" spans="1:9" ht="15.5" customHeight="1" x14ac:dyDescent="0.35">
      <c r="D16" s="50">
        <v>1</v>
      </c>
      <c r="E16" s="55" t="s">
        <v>405</v>
      </c>
      <c r="G16" s="8">
        <v>4</v>
      </c>
      <c r="H16" s="12" t="s">
        <v>307</v>
      </c>
    </row>
    <row r="17" spans="1:9" x14ac:dyDescent="0.35">
      <c r="A17" s="2" t="s">
        <v>248</v>
      </c>
      <c r="D17" s="54">
        <v>2</v>
      </c>
      <c r="E17" s="55" t="s">
        <v>406</v>
      </c>
      <c r="G17" s="8">
        <v>5</v>
      </c>
      <c r="H17" s="12" t="s">
        <v>308</v>
      </c>
    </row>
    <row r="18" spans="1:9" x14ac:dyDescent="0.35">
      <c r="A18" s="3" t="s">
        <v>252</v>
      </c>
      <c r="B18" t="s">
        <v>253</v>
      </c>
      <c r="D18" s="54">
        <v>3</v>
      </c>
      <c r="E18" s="55" t="s">
        <v>407</v>
      </c>
      <c r="G18" s="217" t="s">
        <v>309</v>
      </c>
      <c r="H18" s="217"/>
    </row>
    <row r="19" spans="1:9" x14ac:dyDescent="0.35">
      <c r="A19" s="19" t="s">
        <v>249</v>
      </c>
      <c r="B19" t="s">
        <v>254</v>
      </c>
      <c r="D19" s="54">
        <v>4</v>
      </c>
      <c r="E19" s="55" t="s">
        <v>408</v>
      </c>
      <c r="G19" s="8">
        <v>-5</v>
      </c>
      <c r="H19" s="16" t="s">
        <v>310</v>
      </c>
    </row>
    <row r="20" spans="1:9" x14ac:dyDescent="0.35">
      <c r="A20" t="s">
        <v>250</v>
      </c>
      <c r="B20" t="s">
        <v>255</v>
      </c>
      <c r="D20" s="50">
        <v>5</v>
      </c>
      <c r="E20" s="56" t="s">
        <v>409</v>
      </c>
      <c r="G20" s="8">
        <v>-4</v>
      </c>
      <c r="H20" s="16" t="s">
        <v>311</v>
      </c>
    </row>
    <row r="21" spans="1:9" x14ac:dyDescent="0.35">
      <c r="A21" t="s">
        <v>251</v>
      </c>
      <c r="B21" t="s">
        <v>364</v>
      </c>
      <c r="G21" s="8">
        <v>-3</v>
      </c>
      <c r="H21" s="16" t="s">
        <v>312</v>
      </c>
    </row>
    <row r="22" spans="1:9" x14ac:dyDescent="0.35">
      <c r="D22" s="9"/>
      <c r="E22" s="9"/>
      <c r="G22" s="8">
        <v>-2</v>
      </c>
      <c r="H22" s="16" t="s">
        <v>313</v>
      </c>
    </row>
    <row r="23" spans="1:9" x14ac:dyDescent="0.35">
      <c r="A23" s="2" t="s">
        <v>18</v>
      </c>
      <c r="D23" s="9"/>
      <c r="E23" s="9"/>
      <c r="G23" s="8">
        <v>-1</v>
      </c>
      <c r="H23" s="16" t="s">
        <v>314</v>
      </c>
    </row>
    <row r="24" spans="1:9" x14ac:dyDescent="0.35">
      <c r="A24" t="s">
        <v>44</v>
      </c>
      <c r="B24" t="s">
        <v>45</v>
      </c>
      <c r="D24" s="9"/>
      <c r="E24" s="9"/>
      <c r="G24" s="8">
        <v>1</v>
      </c>
      <c r="H24" s="12" t="s">
        <v>315</v>
      </c>
    </row>
    <row r="25" spans="1:9" x14ac:dyDescent="0.35">
      <c r="A25" t="s">
        <v>49</v>
      </c>
      <c r="B25" t="s">
        <v>48</v>
      </c>
      <c r="G25" s="8">
        <v>2</v>
      </c>
      <c r="H25" s="14" t="s">
        <v>295</v>
      </c>
    </row>
    <row r="26" spans="1:9" x14ac:dyDescent="0.35">
      <c r="A26" t="s">
        <v>19</v>
      </c>
      <c r="B26" t="s">
        <v>20</v>
      </c>
      <c r="G26" s="8">
        <v>3</v>
      </c>
      <c r="H26" s="12" t="s">
        <v>316</v>
      </c>
    </row>
    <row r="27" spans="1:9" x14ac:dyDescent="0.35">
      <c r="A27" t="s">
        <v>21</v>
      </c>
      <c r="B27" t="s">
        <v>22</v>
      </c>
      <c r="G27" s="8">
        <v>4</v>
      </c>
      <c r="H27" s="12" t="s">
        <v>317</v>
      </c>
    </row>
    <row r="28" spans="1:9" x14ac:dyDescent="0.35">
      <c r="A28" t="s">
        <v>23</v>
      </c>
      <c r="B28" t="s">
        <v>24</v>
      </c>
      <c r="G28" s="10">
        <v>5</v>
      </c>
      <c r="H28" s="23" t="s">
        <v>318</v>
      </c>
      <c r="I28" s="11"/>
    </row>
    <row r="29" spans="1:9" x14ac:dyDescent="0.35">
      <c r="A29" t="s">
        <v>27</v>
      </c>
      <c r="B29" t="s">
        <v>28</v>
      </c>
      <c r="G29" s="217" t="s">
        <v>319</v>
      </c>
      <c r="H29" s="217"/>
    </row>
    <row r="30" spans="1:9" x14ac:dyDescent="0.35">
      <c r="A30" t="s">
        <v>25</v>
      </c>
      <c r="B30" t="s">
        <v>26</v>
      </c>
      <c r="G30" s="8">
        <v>-5</v>
      </c>
      <c r="H30" s="16" t="s">
        <v>320</v>
      </c>
    </row>
    <row r="31" spans="1:9" x14ac:dyDescent="0.35">
      <c r="A31" t="s">
        <v>29</v>
      </c>
      <c r="B31" t="s">
        <v>30</v>
      </c>
      <c r="G31" s="8">
        <v>-4</v>
      </c>
      <c r="H31" s="16" t="s">
        <v>321</v>
      </c>
    </row>
    <row r="32" spans="1:9" x14ac:dyDescent="0.35">
      <c r="A32" t="s">
        <v>35</v>
      </c>
      <c r="B32" t="s">
        <v>36</v>
      </c>
      <c r="G32" s="8">
        <v>-3</v>
      </c>
      <c r="H32" s="16" t="s">
        <v>322</v>
      </c>
    </row>
    <row r="33" spans="1:9" x14ac:dyDescent="0.35">
      <c r="A33" t="s">
        <v>37</v>
      </c>
      <c r="B33" t="s">
        <v>46</v>
      </c>
      <c r="G33" s="8">
        <v>-2</v>
      </c>
      <c r="H33" s="16" t="s">
        <v>323</v>
      </c>
    </row>
    <row r="34" spans="1:9" x14ac:dyDescent="0.35">
      <c r="A34" t="s">
        <v>38</v>
      </c>
      <c r="B34" t="s">
        <v>47</v>
      </c>
      <c r="G34" s="8">
        <v>-1</v>
      </c>
      <c r="H34" s="16" t="s">
        <v>324</v>
      </c>
    </row>
    <row r="35" spans="1:9" x14ac:dyDescent="0.35">
      <c r="A35" t="s">
        <v>31</v>
      </c>
      <c r="B35" t="s">
        <v>32</v>
      </c>
      <c r="G35" s="8">
        <v>1</v>
      </c>
      <c r="H35" s="12" t="s">
        <v>315</v>
      </c>
    </row>
    <row r="36" spans="1:9" x14ac:dyDescent="0.35">
      <c r="A36" t="s">
        <v>41</v>
      </c>
      <c r="B36" t="s">
        <v>40</v>
      </c>
      <c r="G36" s="8">
        <v>2</v>
      </c>
      <c r="H36" s="12" t="s">
        <v>295</v>
      </c>
    </row>
    <row r="37" spans="1:9" x14ac:dyDescent="0.35">
      <c r="A37" t="s">
        <v>43</v>
      </c>
      <c r="B37" t="s">
        <v>42</v>
      </c>
      <c r="G37" s="8">
        <v>3</v>
      </c>
      <c r="H37" s="12" t="s">
        <v>325</v>
      </c>
    </row>
    <row r="38" spans="1:9" x14ac:dyDescent="0.35">
      <c r="A38" t="s">
        <v>33</v>
      </c>
      <c r="B38" t="s">
        <v>34</v>
      </c>
      <c r="G38" s="8">
        <v>4</v>
      </c>
      <c r="H38" s="12" t="s">
        <v>326</v>
      </c>
    </row>
    <row r="39" spans="1:9" x14ac:dyDescent="0.35">
      <c r="A39" t="s">
        <v>39</v>
      </c>
      <c r="B39" t="s">
        <v>344</v>
      </c>
      <c r="G39" s="10">
        <v>5</v>
      </c>
      <c r="H39" s="15" t="s">
        <v>296</v>
      </c>
    </row>
    <row r="40" spans="1:9" x14ac:dyDescent="0.35">
      <c r="A40" t="s">
        <v>258</v>
      </c>
      <c r="B40" t="s">
        <v>331</v>
      </c>
      <c r="I40" s="17"/>
    </row>
    <row r="41" spans="1:9" x14ac:dyDescent="0.35">
      <c r="A41" t="s">
        <v>274</v>
      </c>
      <c r="B41" t="s">
        <v>330</v>
      </c>
      <c r="I41" s="17"/>
    </row>
    <row r="42" spans="1:9" x14ac:dyDescent="0.35">
      <c r="A42" t="s">
        <v>329</v>
      </c>
      <c r="B42" t="s">
        <v>343</v>
      </c>
      <c r="I42" s="17"/>
    </row>
    <row r="43" spans="1:9" x14ac:dyDescent="0.35">
      <c r="H43" s="18"/>
      <c r="I43" s="17"/>
    </row>
    <row r="44" spans="1:9" x14ac:dyDescent="0.35">
      <c r="A44" s="2" t="s">
        <v>50</v>
      </c>
      <c r="H44" s="18"/>
    </row>
    <row r="45" spans="1:9" x14ac:dyDescent="0.35">
      <c r="A45" t="s">
        <v>60</v>
      </c>
      <c r="H45" s="18"/>
    </row>
    <row r="46" spans="1:9" x14ac:dyDescent="0.35">
      <c r="A46" t="s">
        <v>64</v>
      </c>
      <c r="H46" s="18"/>
    </row>
    <row r="47" spans="1:9" x14ac:dyDescent="0.35">
      <c r="A47" t="s">
        <v>67</v>
      </c>
      <c r="H47" s="18"/>
    </row>
    <row r="48" spans="1:9" x14ac:dyDescent="0.35">
      <c r="A48" t="s">
        <v>66</v>
      </c>
      <c r="H48" s="18"/>
    </row>
    <row r="49" spans="1:8" x14ac:dyDescent="0.35">
      <c r="A49" t="s">
        <v>54</v>
      </c>
      <c r="H49" s="18"/>
    </row>
    <row r="50" spans="1:8" x14ac:dyDescent="0.35">
      <c r="A50" t="s">
        <v>61</v>
      </c>
      <c r="H50" s="18"/>
    </row>
    <row r="51" spans="1:8" x14ac:dyDescent="0.35">
      <c r="A51" t="s">
        <v>65</v>
      </c>
      <c r="H51" s="18"/>
    </row>
    <row r="52" spans="1:8" x14ac:dyDescent="0.35">
      <c r="A52" t="s">
        <v>63</v>
      </c>
      <c r="H52" s="18"/>
    </row>
    <row r="53" spans="1:8" x14ac:dyDescent="0.35">
      <c r="A53" t="s">
        <v>56</v>
      </c>
      <c r="H53" s="18"/>
    </row>
    <row r="54" spans="1:8" x14ac:dyDescent="0.35">
      <c r="A54" t="s">
        <v>51</v>
      </c>
      <c r="H54" s="18"/>
    </row>
    <row r="55" spans="1:8" x14ac:dyDescent="0.35">
      <c r="A55" t="s">
        <v>59</v>
      </c>
      <c r="H55" s="18"/>
    </row>
    <row r="56" spans="1:8" x14ac:dyDescent="0.35">
      <c r="A56" t="s">
        <v>52</v>
      </c>
      <c r="H56" s="18"/>
    </row>
    <row r="57" spans="1:8" x14ac:dyDescent="0.35">
      <c r="A57" t="s">
        <v>55</v>
      </c>
      <c r="H57" s="18"/>
    </row>
    <row r="58" spans="1:8" x14ac:dyDescent="0.35">
      <c r="A58" t="s">
        <v>53</v>
      </c>
      <c r="H58" s="18"/>
    </row>
    <row r="59" spans="1:8" x14ac:dyDescent="0.35">
      <c r="A59" t="s">
        <v>0</v>
      </c>
      <c r="H59" s="18"/>
    </row>
    <row r="60" spans="1:8" x14ac:dyDescent="0.35">
      <c r="A60" t="s">
        <v>58</v>
      </c>
    </row>
    <row r="61" spans="1:8" x14ac:dyDescent="0.35">
      <c r="A61" t="s">
        <v>57</v>
      </c>
    </row>
    <row r="62" spans="1:8" x14ac:dyDescent="0.35">
      <c r="A62" t="s">
        <v>62</v>
      </c>
    </row>
    <row r="64" spans="1:8" x14ac:dyDescent="0.35">
      <c r="A64" s="2" t="s">
        <v>17</v>
      </c>
    </row>
    <row r="65" spans="1:2" x14ac:dyDescent="0.35">
      <c r="A65" t="s">
        <v>1</v>
      </c>
      <c r="B65" t="s">
        <v>68</v>
      </c>
    </row>
    <row r="66" spans="1:2" x14ac:dyDescent="0.35">
      <c r="A66" t="s">
        <v>70</v>
      </c>
      <c r="B66" t="s">
        <v>69</v>
      </c>
    </row>
    <row r="67" spans="1:2" x14ac:dyDescent="0.35">
      <c r="A67" t="s">
        <v>72</v>
      </c>
      <c r="B67" t="s">
        <v>71</v>
      </c>
    </row>
    <row r="69" spans="1:2" x14ac:dyDescent="0.35">
      <c r="A69" s="2" t="s">
        <v>74</v>
      </c>
    </row>
    <row r="70" spans="1:2" x14ac:dyDescent="0.35">
      <c r="A70" t="s">
        <v>75</v>
      </c>
      <c r="B70" t="s">
        <v>80</v>
      </c>
    </row>
    <row r="71" spans="1:2" x14ac:dyDescent="0.35">
      <c r="A71" t="s">
        <v>76</v>
      </c>
      <c r="B71" t="s">
        <v>78</v>
      </c>
    </row>
    <row r="72" spans="1:2" x14ac:dyDescent="0.35">
      <c r="A72" t="s">
        <v>77</v>
      </c>
      <c r="B72" t="s">
        <v>79</v>
      </c>
    </row>
    <row r="73" spans="1:2" x14ac:dyDescent="0.35">
      <c r="A73" t="s">
        <v>81</v>
      </c>
      <c r="B73" t="s">
        <v>82</v>
      </c>
    </row>
    <row r="75" spans="1:2" x14ac:dyDescent="0.35">
      <c r="A75" s="2" t="s">
        <v>15</v>
      </c>
    </row>
    <row r="76" spans="1:2" x14ac:dyDescent="0.35">
      <c r="A76" s="5" t="s">
        <v>332</v>
      </c>
    </row>
    <row r="77" spans="1:2" x14ac:dyDescent="0.35">
      <c r="A77" s="5" t="s">
        <v>333</v>
      </c>
    </row>
    <row r="78" spans="1:2" x14ac:dyDescent="0.35">
      <c r="A78" s="5" t="s">
        <v>117</v>
      </c>
    </row>
    <row r="79" spans="1:2" x14ac:dyDescent="0.35">
      <c r="A79" s="5" t="s">
        <v>264</v>
      </c>
    </row>
    <row r="80" spans="1:2" x14ac:dyDescent="0.35">
      <c r="A80" s="5" t="s">
        <v>334</v>
      </c>
    </row>
    <row r="81" spans="1:1" x14ac:dyDescent="0.35">
      <c r="A81" s="5" t="s">
        <v>335</v>
      </c>
    </row>
    <row r="82" spans="1:1" x14ac:dyDescent="0.35">
      <c r="A82" s="5" t="s">
        <v>336</v>
      </c>
    </row>
    <row r="83" spans="1:1" x14ac:dyDescent="0.35">
      <c r="A83" s="5" t="s">
        <v>337</v>
      </c>
    </row>
    <row r="84" spans="1:1" x14ac:dyDescent="0.35">
      <c r="A84" s="5" t="s">
        <v>338</v>
      </c>
    </row>
    <row r="85" spans="1:1" x14ac:dyDescent="0.35">
      <c r="A85" s="5" t="s">
        <v>339</v>
      </c>
    </row>
    <row r="86" spans="1:1" x14ac:dyDescent="0.35">
      <c r="A86" s="5" t="s">
        <v>340</v>
      </c>
    </row>
    <row r="87" spans="1:1" x14ac:dyDescent="0.35">
      <c r="A87" s="5" t="s">
        <v>341</v>
      </c>
    </row>
    <row r="88" spans="1:1" x14ac:dyDescent="0.35">
      <c r="A88" s="5" t="s">
        <v>342</v>
      </c>
    </row>
    <row r="89" spans="1:1" x14ac:dyDescent="0.35">
      <c r="A89" s="5" t="s">
        <v>346</v>
      </c>
    </row>
  </sheetData>
  <sortState xmlns:xlrd2="http://schemas.microsoft.com/office/spreadsheetml/2017/richdata2" ref="A2:B14">
    <sortCondition ref="A2:A14"/>
  </sortState>
  <mergeCells count="8">
    <mergeCell ref="G18:H18"/>
    <mergeCell ref="G29:H29"/>
    <mergeCell ref="G2:H2"/>
    <mergeCell ref="D2:E2"/>
    <mergeCell ref="D3:E3"/>
    <mergeCell ref="G8:H8"/>
    <mergeCell ref="D9:E9"/>
    <mergeCell ref="D15:E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C686-A0E9-49DE-95A9-47CB0AE3D3BE}">
  <dimension ref="A1:CM146"/>
  <sheetViews>
    <sheetView zoomScaleNormal="100" workbookViewId="0">
      <pane xSplit="5" ySplit="3" topLeftCell="K4" activePane="bottomRight" state="frozen"/>
      <selection pane="topRight" activeCell="E1" sqref="E1"/>
      <selection pane="bottomLeft" activeCell="A3" sqref="A3"/>
      <selection pane="bottomRight" activeCell="C30" sqref="C30"/>
    </sheetView>
  </sheetViews>
  <sheetFormatPr defaultColWidth="8.7265625" defaultRowHeight="14.5" x14ac:dyDescent="0.35"/>
  <cols>
    <col min="1" max="1" width="10.1796875" style="20" customWidth="1"/>
    <col min="2" max="3" width="7.1796875" style="21" customWidth="1"/>
    <col min="4" max="4" width="35.90625" style="38" customWidth="1"/>
    <col min="5" max="5" width="45.6328125" style="20" customWidth="1"/>
    <col min="6" max="6" width="52.453125" style="20" customWidth="1"/>
    <col min="7" max="7" width="9.54296875" style="20" customWidth="1"/>
    <col min="8" max="8" width="8.26953125" style="21" customWidth="1"/>
    <col min="9" max="9" width="11.7265625" style="20" customWidth="1"/>
    <col min="10" max="10" width="5.81640625" style="64" customWidth="1"/>
    <col min="11" max="13" width="5.81640625" style="21" customWidth="1"/>
    <col min="14" max="16" width="4.453125" style="21" customWidth="1"/>
    <col min="17" max="17" width="10.81640625" style="20" customWidth="1"/>
    <col min="18" max="18" width="9.26953125" style="20" customWidth="1"/>
    <col min="19" max="19" width="8" style="20" customWidth="1"/>
    <col min="20" max="20" width="4.54296875" style="21" customWidth="1"/>
    <col min="21" max="29" width="6.1796875" style="21" customWidth="1"/>
    <col min="30" max="30" width="5.26953125" style="21" customWidth="1"/>
    <col min="31" max="33" width="4.54296875" style="21" customWidth="1"/>
    <col min="34" max="34" width="5.1796875" style="21" customWidth="1"/>
    <col min="35" max="35" width="38.7265625" style="34" customWidth="1"/>
    <col min="36" max="91" width="8.7265625" style="24"/>
    <col min="92" max="16384" width="8.7265625" style="20"/>
  </cols>
  <sheetData>
    <row r="1" spans="1:91" ht="22.5" x14ac:dyDescent="0.35">
      <c r="A1" s="65" t="s">
        <v>415</v>
      </c>
      <c r="J1" s="210" t="s">
        <v>488</v>
      </c>
      <c r="K1" s="202"/>
      <c r="L1" s="202"/>
      <c r="M1" s="203"/>
      <c r="N1" s="210" t="s">
        <v>496</v>
      </c>
      <c r="O1" s="202"/>
      <c r="P1" s="203"/>
    </row>
    <row r="2" spans="1:91" ht="38.5" customHeight="1" thickBot="1" x14ac:dyDescent="0.4">
      <c r="H2" s="20"/>
      <c r="J2" s="226" t="s">
        <v>484</v>
      </c>
      <c r="K2" s="227" t="s">
        <v>287</v>
      </c>
      <c r="L2" s="227" t="s">
        <v>486</v>
      </c>
      <c r="M2" s="196" t="s">
        <v>485</v>
      </c>
      <c r="N2" s="204" t="s">
        <v>489</v>
      </c>
      <c r="O2" s="206" t="s">
        <v>490</v>
      </c>
      <c r="P2" s="208" t="s">
        <v>491</v>
      </c>
      <c r="T2" s="225" t="s">
        <v>16</v>
      </c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91" s="4" customFormat="1" ht="30" customHeight="1" thickBot="1" x14ac:dyDescent="0.4">
      <c r="A3" s="73" t="s">
        <v>2</v>
      </c>
      <c r="B3" s="74" t="s">
        <v>18</v>
      </c>
      <c r="C3" s="74" t="s">
        <v>328</v>
      </c>
      <c r="D3" s="75" t="s">
        <v>284</v>
      </c>
      <c r="E3" s="76" t="s">
        <v>387</v>
      </c>
      <c r="F3" s="76" t="s">
        <v>73</v>
      </c>
      <c r="G3" s="72" t="s">
        <v>74</v>
      </c>
      <c r="H3" s="72" t="s">
        <v>17</v>
      </c>
      <c r="I3" s="72" t="s">
        <v>3</v>
      </c>
      <c r="J3" s="199"/>
      <c r="K3" s="228"/>
      <c r="L3" s="228"/>
      <c r="M3" s="197"/>
      <c r="N3" s="205"/>
      <c r="O3" s="207"/>
      <c r="P3" s="209"/>
      <c r="Q3" s="68" t="s">
        <v>497</v>
      </c>
      <c r="R3" s="68"/>
      <c r="S3" s="68" t="s">
        <v>487</v>
      </c>
      <c r="T3" s="27" t="s">
        <v>348</v>
      </c>
      <c r="U3" s="27" t="s">
        <v>349</v>
      </c>
      <c r="V3" s="27" t="s">
        <v>350</v>
      </c>
      <c r="W3" s="27" t="s">
        <v>351</v>
      </c>
      <c r="X3" s="27" t="s">
        <v>352</v>
      </c>
      <c r="Y3" s="27" t="s">
        <v>358</v>
      </c>
      <c r="Z3" s="27" t="s">
        <v>353</v>
      </c>
      <c r="AA3" s="27" t="s">
        <v>354</v>
      </c>
      <c r="AB3" s="27" t="s">
        <v>355</v>
      </c>
      <c r="AC3" s="27" t="s">
        <v>356</v>
      </c>
      <c r="AD3" s="27" t="s">
        <v>357</v>
      </c>
      <c r="AE3" s="27" t="s">
        <v>359</v>
      </c>
      <c r="AF3" s="27" t="s">
        <v>360</v>
      </c>
      <c r="AG3" s="27" t="s">
        <v>361</v>
      </c>
      <c r="AH3" s="27" t="s">
        <v>362</v>
      </c>
      <c r="AI3" s="25" t="s">
        <v>4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</row>
    <row r="4" spans="1:91" ht="15.65" customHeight="1" x14ac:dyDescent="0.35">
      <c r="A4" s="71" t="s">
        <v>129</v>
      </c>
      <c r="B4" s="41" t="s">
        <v>44</v>
      </c>
      <c r="C4" s="41" t="s">
        <v>44</v>
      </c>
      <c r="D4" s="40" t="s">
        <v>430</v>
      </c>
      <c r="E4" s="81" t="s">
        <v>114</v>
      </c>
      <c r="F4" s="43" t="s">
        <v>173</v>
      </c>
      <c r="G4" s="43" t="s">
        <v>76</v>
      </c>
      <c r="H4" s="45"/>
      <c r="I4" s="43" t="s">
        <v>60</v>
      </c>
      <c r="J4" s="77"/>
      <c r="K4" s="78"/>
      <c r="L4" s="84"/>
      <c r="M4" s="85"/>
      <c r="N4" s="79"/>
      <c r="O4" s="45" t="s">
        <v>14</v>
      </c>
      <c r="P4" s="80" t="s">
        <v>14</v>
      </c>
      <c r="Q4" s="97">
        <v>1190</v>
      </c>
      <c r="R4" s="57">
        <f>SUM(T4:AH4)*1000</f>
        <v>1200</v>
      </c>
      <c r="S4" s="43"/>
      <c r="T4" s="58"/>
      <c r="U4" s="58"/>
      <c r="V4" s="58"/>
      <c r="W4" s="58">
        <v>0.2</v>
      </c>
      <c r="X4" s="58">
        <v>1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35" t="s">
        <v>172</v>
      </c>
    </row>
    <row r="5" spans="1:91" ht="15.65" customHeight="1" x14ac:dyDescent="0.35">
      <c r="A5" s="71" t="s">
        <v>129</v>
      </c>
      <c r="B5" s="41" t="s">
        <v>23</v>
      </c>
      <c r="C5" s="41" t="s">
        <v>23</v>
      </c>
      <c r="D5" s="40" t="s">
        <v>428</v>
      </c>
      <c r="E5" s="81" t="s">
        <v>544</v>
      </c>
      <c r="F5" s="43" t="s">
        <v>111</v>
      </c>
      <c r="G5" s="43" t="s">
        <v>75</v>
      </c>
      <c r="H5" s="45"/>
      <c r="I5" s="43" t="s">
        <v>54</v>
      </c>
      <c r="J5" s="79"/>
      <c r="K5" s="43"/>
      <c r="L5" s="45"/>
      <c r="M5" s="80"/>
      <c r="N5" s="79" t="s">
        <v>14</v>
      </c>
      <c r="O5" s="45" t="s">
        <v>14</v>
      </c>
      <c r="P5" s="80" t="s">
        <v>14</v>
      </c>
      <c r="Q5" s="97">
        <v>6660</v>
      </c>
      <c r="R5" s="57">
        <f t="shared" ref="R5:R68" si="0">SUM(T5:AH5)*1000</f>
        <v>6660</v>
      </c>
      <c r="S5" s="43" t="s">
        <v>332</v>
      </c>
      <c r="T5" s="58">
        <v>0.16</v>
      </c>
      <c r="U5" s="58">
        <v>3.5</v>
      </c>
      <c r="V5" s="58">
        <v>3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35" t="s">
        <v>196</v>
      </c>
    </row>
    <row r="6" spans="1:91" ht="15.65" customHeight="1" x14ac:dyDescent="0.35">
      <c r="A6" s="71" t="s">
        <v>129</v>
      </c>
      <c r="B6" s="41" t="s">
        <v>23</v>
      </c>
      <c r="C6" s="41" t="s">
        <v>23</v>
      </c>
      <c r="D6" s="40" t="s">
        <v>428</v>
      </c>
      <c r="E6" s="81" t="s">
        <v>109</v>
      </c>
      <c r="F6" s="43" t="s">
        <v>106</v>
      </c>
      <c r="G6" s="43" t="s">
        <v>76</v>
      </c>
      <c r="H6" s="45"/>
      <c r="I6" s="43" t="s">
        <v>52</v>
      </c>
      <c r="J6" s="79"/>
      <c r="K6" s="43"/>
      <c r="L6" s="45"/>
      <c r="M6" s="80"/>
      <c r="N6" s="79"/>
      <c r="O6" s="45" t="s">
        <v>14</v>
      </c>
      <c r="P6" s="80" t="s">
        <v>14</v>
      </c>
      <c r="Q6" s="97">
        <v>6500</v>
      </c>
      <c r="R6" s="57">
        <f t="shared" si="0"/>
        <v>6500</v>
      </c>
      <c r="S6" s="43"/>
      <c r="T6" s="58"/>
      <c r="U6" s="58"/>
      <c r="V6" s="58">
        <v>6.5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35" t="s">
        <v>197</v>
      </c>
    </row>
    <row r="7" spans="1:91" ht="15.65" customHeight="1" x14ac:dyDescent="0.35">
      <c r="A7" s="71" t="s">
        <v>129</v>
      </c>
      <c r="B7" s="41" t="s">
        <v>23</v>
      </c>
      <c r="C7" s="41" t="s">
        <v>23</v>
      </c>
      <c r="D7" s="40" t="s">
        <v>428</v>
      </c>
      <c r="E7" s="81" t="s">
        <v>110</v>
      </c>
      <c r="F7" s="43" t="s">
        <v>106</v>
      </c>
      <c r="G7" s="43" t="s">
        <v>76</v>
      </c>
      <c r="H7" s="45"/>
      <c r="I7" s="43" t="s">
        <v>55</v>
      </c>
      <c r="J7" s="79"/>
      <c r="K7" s="43"/>
      <c r="L7" s="45"/>
      <c r="M7" s="80"/>
      <c r="N7" s="79"/>
      <c r="O7" s="45" t="s">
        <v>14</v>
      </c>
      <c r="P7" s="80" t="s">
        <v>14</v>
      </c>
      <c r="Q7" s="97">
        <v>6500</v>
      </c>
      <c r="R7" s="57">
        <f t="shared" si="0"/>
        <v>6500</v>
      </c>
      <c r="S7" s="43"/>
      <c r="T7" s="58"/>
      <c r="U7" s="58"/>
      <c r="V7" s="58"/>
      <c r="W7" s="58"/>
      <c r="X7" s="58">
        <v>6.5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35" t="s">
        <v>210</v>
      </c>
    </row>
    <row r="8" spans="1:91" ht="15.65" customHeight="1" x14ac:dyDescent="0.35">
      <c r="A8" s="71" t="s">
        <v>129</v>
      </c>
      <c r="B8" s="41" t="s">
        <v>44</v>
      </c>
      <c r="C8" s="41" t="s">
        <v>44</v>
      </c>
      <c r="D8" s="40" t="s">
        <v>440</v>
      </c>
      <c r="E8" s="81" t="s">
        <v>509</v>
      </c>
      <c r="F8" s="43" t="s">
        <v>162</v>
      </c>
      <c r="G8" s="43" t="s">
        <v>76</v>
      </c>
      <c r="H8" s="45"/>
      <c r="I8" s="43" t="s">
        <v>0</v>
      </c>
      <c r="J8" s="79" t="s">
        <v>495</v>
      </c>
      <c r="K8" s="43"/>
      <c r="L8" s="45"/>
      <c r="M8" s="80"/>
      <c r="N8" s="79"/>
      <c r="O8" s="45" t="s">
        <v>14</v>
      </c>
      <c r="P8" s="80" t="s">
        <v>14</v>
      </c>
      <c r="Q8" s="97">
        <v>6000</v>
      </c>
      <c r="R8" s="57">
        <f t="shared" si="0"/>
        <v>6000</v>
      </c>
      <c r="S8" s="43"/>
      <c r="T8" s="58"/>
      <c r="U8" s="58">
        <v>3</v>
      </c>
      <c r="V8" s="58">
        <v>3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35" t="s">
        <v>169</v>
      </c>
    </row>
    <row r="9" spans="1:91" ht="15.65" customHeight="1" x14ac:dyDescent="0.35">
      <c r="A9" s="71" t="s">
        <v>129</v>
      </c>
      <c r="B9" s="41" t="s">
        <v>44</v>
      </c>
      <c r="C9" s="41" t="s">
        <v>44</v>
      </c>
      <c r="D9" s="40" t="s">
        <v>440</v>
      </c>
      <c r="E9" s="81" t="s">
        <v>510</v>
      </c>
      <c r="F9" s="43" t="s">
        <v>113</v>
      </c>
      <c r="G9" s="43" t="s">
        <v>77</v>
      </c>
      <c r="H9" s="45" t="s">
        <v>1</v>
      </c>
      <c r="I9" s="43" t="s">
        <v>0</v>
      </c>
      <c r="J9" s="79" t="s">
        <v>495</v>
      </c>
      <c r="K9" s="43"/>
      <c r="L9" s="45"/>
      <c r="M9" s="80"/>
      <c r="N9" s="79"/>
      <c r="O9" s="45" t="s">
        <v>14</v>
      </c>
      <c r="P9" s="80" t="s">
        <v>14</v>
      </c>
      <c r="Q9" s="97">
        <v>6000</v>
      </c>
      <c r="R9" s="57">
        <f t="shared" si="0"/>
        <v>6000</v>
      </c>
      <c r="S9" s="43" t="s">
        <v>115</v>
      </c>
      <c r="T9" s="58">
        <v>3</v>
      </c>
      <c r="U9" s="58">
        <v>3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35" t="s">
        <v>116</v>
      </c>
    </row>
    <row r="10" spans="1:91" ht="15.65" customHeight="1" x14ac:dyDescent="0.35">
      <c r="A10" s="71" t="s">
        <v>129</v>
      </c>
      <c r="B10" s="41" t="s">
        <v>44</v>
      </c>
      <c r="C10" s="41" t="s">
        <v>44</v>
      </c>
      <c r="D10" s="40" t="s">
        <v>440</v>
      </c>
      <c r="E10" s="81" t="s">
        <v>522</v>
      </c>
      <c r="F10" s="43" t="s">
        <v>160</v>
      </c>
      <c r="G10" s="43" t="s">
        <v>75</v>
      </c>
      <c r="H10" s="45"/>
      <c r="I10" s="43" t="s">
        <v>0</v>
      </c>
      <c r="J10" s="79" t="s">
        <v>494</v>
      </c>
      <c r="K10" s="43"/>
      <c r="L10" s="45" t="s">
        <v>14</v>
      </c>
      <c r="M10" s="80"/>
      <c r="N10" s="79"/>
      <c r="O10" s="45" t="s">
        <v>14</v>
      </c>
      <c r="P10" s="80" t="s">
        <v>14</v>
      </c>
      <c r="Q10" s="97">
        <v>1600</v>
      </c>
      <c r="R10" s="57">
        <f t="shared" si="0"/>
        <v>0</v>
      </c>
      <c r="S10" s="43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35" t="s">
        <v>159</v>
      </c>
    </row>
    <row r="11" spans="1:91" ht="15.65" customHeight="1" x14ac:dyDescent="0.35">
      <c r="A11" s="71" t="s">
        <v>129</v>
      </c>
      <c r="B11" s="41" t="s">
        <v>44</v>
      </c>
      <c r="C11" s="41" t="s">
        <v>44</v>
      </c>
      <c r="D11" s="40" t="s">
        <v>440</v>
      </c>
      <c r="E11" s="81" t="s">
        <v>537</v>
      </c>
      <c r="F11" s="43" t="s">
        <v>164</v>
      </c>
      <c r="G11" s="43" t="s">
        <v>76</v>
      </c>
      <c r="H11" s="45"/>
      <c r="I11" s="43" t="s">
        <v>0</v>
      </c>
      <c r="J11" s="79"/>
      <c r="K11" s="43"/>
      <c r="L11" s="45"/>
      <c r="M11" s="80"/>
      <c r="N11" s="79"/>
      <c r="O11" s="45" t="s">
        <v>14</v>
      </c>
      <c r="P11" s="80" t="s">
        <v>14</v>
      </c>
      <c r="Q11" s="97">
        <v>10900</v>
      </c>
      <c r="R11" s="57">
        <f t="shared" si="0"/>
        <v>11000</v>
      </c>
      <c r="S11" s="43"/>
      <c r="T11" s="58"/>
      <c r="U11" s="58"/>
      <c r="V11" s="58"/>
      <c r="W11" s="58"/>
      <c r="X11" s="58"/>
      <c r="Y11" s="60"/>
      <c r="Z11" s="60"/>
      <c r="AA11" s="60"/>
      <c r="AB11" s="58">
        <v>5</v>
      </c>
      <c r="AC11" s="58">
        <v>6</v>
      </c>
      <c r="AD11" s="58"/>
      <c r="AE11" s="60"/>
      <c r="AF11" s="60"/>
      <c r="AG11" s="58"/>
      <c r="AH11" s="58"/>
      <c r="AI11" s="35" t="s">
        <v>163</v>
      </c>
    </row>
    <row r="12" spans="1:91" ht="15.65" customHeight="1" x14ac:dyDescent="0.35">
      <c r="A12" s="71" t="s">
        <v>129</v>
      </c>
      <c r="B12" s="41" t="s">
        <v>44</v>
      </c>
      <c r="C12" s="41" t="s">
        <v>44</v>
      </c>
      <c r="D12" s="40" t="s">
        <v>440</v>
      </c>
      <c r="E12" s="81" t="s">
        <v>538</v>
      </c>
      <c r="F12" s="43" t="s">
        <v>165</v>
      </c>
      <c r="G12" s="43" t="s">
        <v>76</v>
      </c>
      <c r="H12" s="45"/>
      <c r="I12" s="43" t="s">
        <v>0</v>
      </c>
      <c r="J12" s="79"/>
      <c r="K12" s="43"/>
      <c r="L12" s="45"/>
      <c r="M12" s="80"/>
      <c r="N12" s="79"/>
      <c r="O12" s="45" t="s">
        <v>14</v>
      </c>
      <c r="P12" s="80" t="s">
        <v>14</v>
      </c>
      <c r="Q12" s="97">
        <v>11100</v>
      </c>
      <c r="R12" s="57">
        <f t="shared" si="0"/>
        <v>11000</v>
      </c>
      <c r="S12" s="43"/>
      <c r="T12" s="58"/>
      <c r="U12" s="58"/>
      <c r="V12" s="58"/>
      <c r="W12" s="58"/>
      <c r="X12" s="58"/>
      <c r="Y12" s="60"/>
      <c r="Z12" s="60"/>
      <c r="AA12" s="60"/>
      <c r="AB12" s="58"/>
      <c r="AC12" s="58">
        <v>5</v>
      </c>
      <c r="AD12" s="58">
        <v>6</v>
      </c>
      <c r="AE12" s="60"/>
      <c r="AF12" s="60"/>
      <c r="AG12" s="58"/>
      <c r="AH12" s="58"/>
      <c r="AI12" s="35" t="s">
        <v>170</v>
      </c>
    </row>
    <row r="13" spans="1:91" ht="15.65" customHeight="1" x14ac:dyDescent="0.35">
      <c r="A13" s="71" t="s">
        <v>129</v>
      </c>
      <c r="B13" s="41" t="s">
        <v>44</v>
      </c>
      <c r="C13" s="41" t="s">
        <v>44</v>
      </c>
      <c r="D13" s="40" t="s">
        <v>440</v>
      </c>
      <c r="E13" s="81" t="s">
        <v>539</v>
      </c>
      <c r="F13" s="43" t="s">
        <v>161</v>
      </c>
      <c r="G13" s="43" t="s">
        <v>76</v>
      </c>
      <c r="H13" s="45"/>
      <c r="I13" s="43" t="s">
        <v>0</v>
      </c>
      <c r="J13" s="79"/>
      <c r="K13" s="43"/>
      <c r="L13" s="45"/>
      <c r="M13" s="80"/>
      <c r="N13" s="79"/>
      <c r="O13" s="45" t="s">
        <v>14</v>
      </c>
      <c r="P13" s="80" t="s">
        <v>14</v>
      </c>
      <c r="Q13" s="97">
        <v>8500</v>
      </c>
      <c r="R13" s="57">
        <f t="shared" si="0"/>
        <v>8500</v>
      </c>
      <c r="S13" s="43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>
        <v>8.5</v>
      </c>
      <c r="AF13" s="58"/>
      <c r="AG13" s="58"/>
      <c r="AH13" s="58"/>
      <c r="AI13" s="35" t="s">
        <v>170</v>
      </c>
    </row>
    <row r="14" spans="1:91" ht="15.65" customHeight="1" x14ac:dyDescent="0.35">
      <c r="A14" s="71" t="s">
        <v>129</v>
      </c>
      <c r="B14" s="41" t="s">
        <v>44</v>
      </c>
      <c r="C14" s="41" t="s">
        <v>44</v>
      </c>
      <c r="D14" s="40" t="s">
        <v>440</v>
      </c>
      <c r="E14" s="81" t="s">
        <v>540</v>
      </c>
      <c r="F14" s="43" t="s">
        <v>157</v>
      </c>
      <c r="G14" s="43" t="s">
        <v>75</v>
      </c>
      <c r="H14" s="45"/>
      <c r="I14" s="43" t="s">
        <v>0</v>
      </c>
      <c r="J14" s="79"/>
      <c r="K14" s="43"/>
      <c r="L14" s="45"/>
      <c r="M14" s="80"/>
      <c r="N14" s="79"/>
      <c r="O14" s="45" t="s">
        <v>14</v>
      </c>
      <c r="P14" s="80" t="s">
        <v>14</v>
      </c>
      <c r="Q14" s="97">
        <v>12900</v>
      </c>
      <c r="R14" s="57">
        <f t="shared" si="0"/>
        <v>13000</v>
      </c>
      <c r="S14" s="43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>
        <v>1</v>
      </c>
      <c r="AG14" s="58">
        <v>12</v>
      </c>
      <c r="AH14" s="58" t="s">
        <v>14</v>
      </c>
      <c r="AI14" s="35" t="s">
        <v>158</v>
      </c>
    </row>
    <row r="15" spans="1:91" ht="15.65" customHeight="1" x14ac:dyDescent="0.35">
      <c r="A15" s="71" t="s">
        <v>129</v>
      </c>
      <c r="B15" s="41" t="s">
        <v>44</v>
      </c>
      <c r="C15" s="41" t="s">
        <v>44</v>
      </c>
      <c r="D15" s="40" t="s">
        <v>440</v>
      </c>
      <c r="E15" s="82" t="s">
        <v>541</v>
      </c>
      <c r="F15" s="43" t="s">
        <v>112</v>
      </c>
      <c r="G15" s="43" t="s">
        <v>81</v>
      </c>
      <c r="H15" s="45" t="s">
        <v>1</v>
      </c>
      <c r="I15" s="43" t="s">
        <v>0</v>
      </c>
      <c r="J15" s="79"/>
      <c r="K15" s="43"/>
      <c r="L15" s="45"/>
      <c r="M15" s="80"/>
      <c r="N15" s="79" t="s">
        <v>14</v>
      </c>
      <c r="O15" s="45"/>
      <c r="P15" s="80"/>
      <c r="Q15" s="97">
        <v>760</v>
      </c>
      <c r="R15" s="57">
        <f t="shared" si="0"/>
        <v>700</v>
      </c>
      <c r="S15" s="43" t="s">
        <v>117</v>
      </c>
      <c r="T15" s="58">
        <v>0.7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35" t="s">
        <v>166</v>
      </c>
    </row>
    <row r="16" spans="1:91" ht="15.65" customHeight="1" x14ac:dyDescent="0.35">
      <c r="A16" s="71" t="s">
        <v>129</v>
      </c>
      <c r="B16" s="41" t="s">
        <v>44</v>
      </c>
      <c r="C16" s="41" t="s">
        <v>44</v>
      </c>
      <c r="D16" s="40" t="s">
        <v>440</v>
      </c>
      <c r="E16" s="81" t="s">
        <v>542</v>
      </c>
      <c r="F16" s="43" t="s">
        <v>167</v>
      </c>
      <c r="G16" s="43" t="s">
        <v>76</v>
      </c>
      <c r="H16" s="45"/>
      <c r="I16" s="43" t="s">
        <v>0</v>
      </c>
      <c r="J16" s="79"/>
      <c r="K16" s="43"/>
      <c r="L16" s="45"/>
      <c r="M16" s="80"/>
      <c r="N16" s="79"/>
      <c r="O16" s="45" t="s">
        <v>14</v>
      </c>
      <c r="P16" s="80" t="s">
        <v>14</v>
      </c>
      <c r="Q16" s="97">
        <v>3700</v>
      </c>
      <c r="R16" s="57">
        <f t="shared" si="0"/>
        <v>3700</v>
      </c>
      <c r="S16" s="43"/>
      <c r="T16" s="58"/>
      <c r="U16" s="58"/>
      <c r="V16" s="58">
        <v>1</v>
      </c>
      <c r="W16" s="58">
        <v>2.7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35" t="s">
        <v>178</v>
      </c>
    </row>
    <row r="17" spans="1:91" ht="15.65" customHeight="1" x14ac:dyDescent="0.35">
      <c r="A17" s="71" t="s">
        <v>129</v>
      </c>
      <c r="B17" s="41" t="s">
        <v>44</v>
      </c>
      <c r="C17" s="41" t="s">
        <v>44</v>
      </c>
      <c r="D17" s="40" t="s">
        <v>440</v>
      </c>
      <c r="E17" s="81" t="s">
        <v>543</v>
      </c>
      <c r="F17" s="43" t="s">
        <v>168</v>
      </c>
      <c r="G17" s="43" t="s">
        <v>76</v>
      </c>
      <c r="H17" s="45"/>
      <c r="I17" s="43" t="s">
        <v>0</v>
      </c>
      <c r="J17" s="79"/>
      <c r="K17" s="43"/>
      <c r="L17" s="45"/>
      <c r="M17" s="80"/>
      <c r="N17" s="79"/>
      <c r="O17" s="45" t="s">
        <v>14</v>
      </c>
      <c r="P17" s="80" t="s">
        <v>14</v>
      </c>
      <c r="Q17" s="97">
        <v>5600</v>
      </c>
      <c r="R17" s="57">
        <f t="shared" si="0"/>
        <v>5600</v>
      </c>
      <c r="S17" s="43"/>
      <c r="T17" s="58"/>
      <c r="U17" s="58"/>
      <c r="V17" s="58">
        <v>1</v>
      </c>
      <c r="W17" s="58">
        <v>4.5999999999999996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35" t="s">
        <v>178</v>
      </c>
    </row>
    <row r="18" spans="1:91" ht="15.65" customHeight="1" x14ac:dyDescent="0.35">
      <c r="A18" s="71" t="s">
        <v>129</v>
      </c>
      <c r="B18" s="41" t="s">
        <v>23</v>
      </c>
      <c r="C18" s="41" t="s">
        <v>23</v>
      </c>
      <c r="D18" s="40" t="s">
        <v>553</v>
      </c>
      <c r="E18" s="81" t="s">
        <v>546</v>
      </c>
      <c r="F18" s="43" t="s">
        <v>171</v>
      </c>
      <c r="G18" s="43" t="s">
        <v>77</v>
      </c>
      <c r="H18" s="45"/>
      <c r="I18" s="43" t="s">
        <v>60</v>
      </c>
      <c r="J18" s="79"/>
      <c r="K18" s="43"/>
      <c r="L18" s="45"/>
      <c r="M18" s="80"/>
      <c r="N18" s="79"/>
      <c r="O18" s="45" t="s">
        <v>14</v>
      </c>
      <c r="P18" s="80" t="s">
        <v>14</v>
      </c>
      <c r="Q18" s="97">
        <v>2000</v>
      </c>
      <c r="R18" s="57">
        <f t="shared" si="0"/>
        <v>2000</v>
      </c>
      <c r="S18" s="43"/>
      <c r="T18" s="58"/>
      <c r="U18" s="58"/>
      <c r="V18" s="58"/>
      <c r="W18" s="58"/>
      <c r="X18" s="58"/>
      <c r="Y18" s="58">
        <v>2</v>
      </c>
      <c r="Z18" s="58"/>
      <c r="AA18" s="58"/>
      <c r="AB18" s="58"/>
      <c r="AC18" s="58"/>
      <c r="AD18" s="58"/>
      <c r="AE18" s="58"/>
      <c r="AF18" s="58"/>
      <c r="AG18" s="58"/>
      <c r="AH18" s="58"/>
      <c r="AI18" s="35" t="s">
        <v>189</v>
      </c>
    </row>
    <row r="19" spans="1:91" s="28" customFormat="1" ht="15.65" customHeight="1" x14ac:dyDescent="0.35">
      <c r="A19" s="71" t="s">
        <v>129</v>
      </c>
      <c r="B19" s="41" t="s">
        <v>23</v>
      </c>
      <c r="C19" s="41" t="s">
        <v>23</v>
      </c>
      <c r="D19" s="40" t="s">
        <v>553</v>
      </c>
      <c r="E19" s="81" t="s">
        <v>545</v>
      </c>
      <c r="F19" s="43" t="s">
        <v>111</v>
      </c>
      <c r="G19" s="43" t="s">
        <v>76</v>
      </c>
      <c r="H19" s="45"/>
      <c r="I19" s="43" t="s">
        <v>64</v>
      </c>
      <c r="J19" s="79"/>
      <c r="K19" s="43"/>
      <c r="L19" s="45"/>
      <c r="M19" s="80"/>
      <c r="N19" s="79"/>
      <c r="O19" s="45" t="s">
        <v>14</v>
      </c>
      <c r="P19" s="80" t="s">
        <v>14</v>
      </c>
      <c r="Q19" s="97">
        <v>5460</v>
      </c>
      <c r="R19" s="57">
        <f t="shared" si="0"/>
        <v>5460</v>
      </c>
      <c r="S19" s="43"/>
      <c r="T19" s="58"/>
      <c r="U19" s="58">
        <v>0.16</v>
      </c>
      <c r="V19" s="58">
        <v>2.5</v>
      </c>
      <c r="W19" s="58">
        <v>2.8</v>
      </c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35" t="s">
        <v>174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</row>
    <row r="20" spans="1:91" ht="15.65" customHeight="1" x14ac:dyDescent="0.35">
      <c r="A20" s="71" t="s">
        <v>129</v>
      </c>
      <c r="B20" s="41" t="s">
        <v>23</v>
      </c>
      <c r="C20" s="41" t="s">
        <v>23</v>
      </c>
      <c r="D20" s="40" t="s">
        <v>553</v>
      </c>
      <c r="E20" s="81" t="s">
        <v>104</v>
      </c>
      <c r="F20" s="43" t="s">
        <v>105</v>
      </c>
      <c r="G20" s="43" t="s">
        <v>76</v>
      </c>
      <c r="H20" s="45"/>
      <c r="I20" s="43" t="s">
        <v>66</v>
      </c>
      <c r="J20" s="79"/>
      <c r="K20" s="43"/>
      <c r="L20" s="45"/>
      <c r="M20" s="80"/>
      <c r="N20" s="79"/>
      <c r="O20" s="45" t="s">
        <v>14</v>
      </c>
      <c r="P20" s="80" t="s">
        <v>14</v>
      </c>
      <c r="Q20" s="97">
        <v>5260</v>
      </c>
      <c r="R20" s="57">
        <f t="shared" si="0"/>
        <v>5260</v>
      </c>
      <c r="S20" s="43"/>
      <c r="T20" s="58"/>
      <c r="U20" s="58"/>
      <c r="V20" s="58"/>
      <c r="W20" s="58">
        <v>0.16</v>
      </c>
      <c r="X20" s="58">
        <v>2.5</v>
      </c>
      <c r="Y20" s="58">
        <v>2.6</v>
      </c>
      <c r="Z20" s="58"/>
      <c r="AA20" s="58"/>
      <c r="AB20" s="58"/>
      <c r="AC20" s="58"/>
      <c r="AD20" s="58"/>
      <c r="AE20" s="58"/>
      <c r="AF20" s="58"/>
      <c r="AG20" s="58"/>
      <c r="AH20" s="58"/>
      <c r="AI20" s="35" t="s">
        <v>103</v>
      </c>
    </row>
    <row r="21" spans="1:91" ht="15.65" customHeight="1" x14ac:dyDescent="0.35">
      <c r="A21" s="71" t="s">
        <v>129</v>
      </c>
      <c r="B21" s="41" t="s">
        <v>23</v>
      </c>
      <c r="C21" s="41" t="s">
        <v>23</v>
      </c>
      <c r="D21" s="40" t="s">
        <v>553</v>
      </c>
      <c r="E21" s="81" t="s">
        <v>102</v>
      </c>
      <c r="F21" s="43" t="s">
        <v>175</v>
      </c>
      <c r="G21" s="43" t="s">
        <v>76</v>
      </c>
      <c r="H21" s="45"/>
      <c r="I21" s="43" t="s">
        <v>65</v>
      </c>
      <c r="J21" s="79" t="s">
        <v>495</v>
      </c>
      <c r="K21" s="43"/>
      <c r="L21" s="45"/>
      <c r="M21" s="80"/>
      <c r="N21" s="79"/>
      <c r="O21" s="45"/>
      <c r="P21" s="80" t="s">
        <v>14</v>
      </c>
      <c r="Q21" s="97">
        <v>150</v>
      </c>
      <c r="R21" s="57">
        <f t="shared" si="0"/>
        <v>150</v>
      </c>
      <c r="S21" s="43"/>
      <c r="T21" s="58"/>
      <c r="U21" s="58">
        <v>0.15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35" t="s">
        <v>176</v>
      </c>
    </row>
    <row r="22" spans="1:91" ht="15.65" customHeight="1" x14ac:dyDescent="0.35">
      <c r="A22" s="71" t="s">
        <v>129</v>
      </c>
      <c r="B22" s="41" t="s">
        <v>23</v>
      </c>
      <c r="C22" s="41" t="s">
        <v>23</v>
      </c>
      <c r="D22" s="40" t="s">
        <v>553</v>
      </c>
      <c r="E22" s="81" t="s">
        <v>107</v>
      </c>
      <c r="F22" s="43" t="s">
        <v>106</v>
      </c>
      <c r="G22" s="43" t="s">
        <v>76</v>
      </c>
      <c r="H22" s="45"/>
      <c r="I22" s="43" t="s">
        <v>65</v>
      </c>
      <c r="J22" s="79"/>
      <c r="K22" s="43"/>
      <c r="L22" s="45"/>
      <c r="M22" s="80"/>
      <c r="N22" s="79"/>
      <c r="O22" s="45" t="s">
        <v>14</v>
      </c>
      <c r="P22" s="80" t="s">
        <v>14</v>
      </c>
      <c r="Q22" s="97">
        <v>1360</v>
      </c>
      <c r="R22" s="57">
        <f t="shared" si="0"/>
        <v>1359.9999999999998</v>
      </c>
      <c r="S22" s="43"/>
      <c r="T22" s="58"/>
      <c r="U22" s="58">
        <v>0.16</v>
      </c>
      <c r="V22" s="58"/>
      <c r="W22" s="58">
        <v>1.2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35" t="s">
        <v>177</v>
      </c>
    </row>
    <row r="23" spans="1:91" ht="15.65" customHeight="1" x14ac:dyDescent="0.35">
      <c r="A23" s="71" t="s">
        <v>129</v>
      </c>
      <c r="B23" s="41" t="s">
        <v>23</v>
      </c>
      <c r="C23" s="41" t="s">
        <v>23</v>
      </c>
      <c r="D23" s="40" t="s">
        <v>553</v>
      </c>
      <c r="E23" s="81" t="s">
        <v>108</v>
      </c>
      <c r="F23" s="43" t="s">
        <v>106</v>
      </c>
      <c r="G23" s="43" t="s">
        <v>76</v>
      </c>
      <c r="H23" s="45"/>
      <c r="I23" s="43" t="s">
        <v>63</v>
      </c>
      <c r="J23" s="79"/>
      <c r="K23" s="43"/>
      <c r="L23" s="45"/>
      <c r="M23" s="80"/>
      <c r="N23" s="79"/>
      <c r="O23" s="45" t="s">
        <v>14</v>
      </c>
      <c r="P23" s="80" t="s">
        <v>14</v>
      </c>
      <c r="Q23" s="97">
        <v>1120</v>
      </c>
      <c r="R23" s="57">
        <f t="shared" si="0"/>
        <v>1100</v>
      </c>
      <c r="S23" s="43"/>
      <c r="T23" s="58"/>
      <c r="U23" s="60"/>
      <c r="V23" s="58">
        <v>1.1000000000000001</v>
      </c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35" t="s">
        <v>177</v>
      </c>
    </row>
    <row r="24" spans="1:91" ht="15.65" customHeight="1" x14ac:dyDescent="0.35">
      <c r="A24" s="71" t="s">
        <v>477</v>
      </c>
      <c r="B24" s="41" t="s">
        <v>29</v>
      </c>
      <c r="C24" s="41" t="s">
        <v>29</v>
      </c>
      <c r="D24" s="40" t="s">
        <v>554</v>
      </c>
      <c r="E24" s="81" t="s">
        <v>275</v>
      </c>
      <c r="F24" s="29" t="s">
        <v>276</v>
      </c>
      <c r="G24" s="43" t="s">
        <v>75</v>
      </c>
      <c r="H24" s="30"/>
      <c r="I24" s="29" t="s">
        <v>0</v>
      </c>
      <c r="J24" s="79"/>
      <c r="K24" s="43"/>
      <c r="L24" s="45"/>
      <c r="M24" s="80"/>
      <c r="N24" s="79"/>
      <c r="O24" s="45" t="s">
        <v>14</v>
      </c>
      <c r="P24" s="80" t="s">
        <v>14</v>
      </c>
      <c r="Q24" s="98">
        <v>6000</v>
      </c>
      <c r="R24" s="57">
        <f t="shared" si="0"/>
        <v>500</v>
      </c>
      <c r="S24" s="43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>
        <v>0.5</v>
      </c>
      <c r="AG24" s="31"/>
      <c r="AH24" s="31" t="s">
        <v>14</v>
      </c>
      <c r="AI24" s="36"/>
    </row>
    <row r="25" spans="1:91" ht="15.65" customHeight="1" x14ac:dyDescent="0.35">
      <c r="A25" s="71" t="s">
        <v>477</v>
      </c>
      <c r="B25" s="41" t="s">
        <v>19</v>
      </c>
      <c r="C25" s="41" t="s">
        <v>19</v>
      </c>
      <c r="D25" s="40" t="s">
        <v>554</v>
      </c>
      <c r="E25" s="81" t="s">
        <v>278</v>
      </c>
      <c r="F25" s="29" t="s">
        <v>279</v>
      </c>
      <c r="G25" s="43" t="s">
        <v>75</v>
      </c>
      <c r="H25" s="30"/>
      <c r="I25" s="29" t="s">
        <v>0</v>
      </c>
      <c r="J25" s="79"/>
      <c r="K25" s="43"/>
      <c r="L25" s="45"/>
      <c r="M25" s="80"/>
      <c r="N25" s="79"/>
      <c r="O25" s="45" t="s">
        <v>14</v>
      </c>
      <c r="P25" s="80" t="s">
        <v>14</v>
      </c>
      <c r="Q25" s="98">
        <v>1000</v>
      </c>
      <c r="R25" s="57">
        <f t="shared" si="0"/>
        <v>1000</v>
      </c>
      <c r="S25" s="43"/>
      <c r="T25" s="31"/>
      <c r="U25" s="31"/>
      <c r="V25" s="31">
        <v>0.1</v>
      </c>
      <c r="W25" s="31">
        <v>0.9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6"/>
    </row>
    <row r="26" spans="1:91" ht="15.65" customHeight="1" x14ac:dyDescent="0.35">
      <c r="A26" s="71" t="s">
        <v>477</v>
      </c>
      <c r="B26" s="41" t="s">
        <v>19</v>
      </c>
      <c r="C26" s="41" t="s">
        <v>19</v>
      </c>
      <c r="D26" s="40" t="s">
        <v>554</v>
      </c>
      <c r="E26" s="81" t="s">
        <v>283</v>
      </c>
      <c r="F26" s="29"/>
      <c r="G26" s="29" t="s">
        <v>76</v>
      </c>
      <c r="H26" s="30"/>
      <c r="I26" s="29" t="s">
        <v>0</v>
      </c>
      <c r="J26" s="79"/>
      <c r="K26" s="43"/>
      <c r="L26" s="45"/>
      <c r="M26" s="80"/>
      <c r="N26" s="79" t="s">
        <v>14</v>
      </c>
      <c r="O26" s="45" t="s">
        <v>14</v>
      </c>
      <c r="P26" s="80" t="s">
        <v>14</v>
      </c>
      <c r="Q26" s="98">
        <v>4000</v>
      </c>
      <c r="R26" s="57">
        <f t="shared" si="0"/>
        <v>4000</v>
      </c>
      <c r="S26" s="43"/>
      <c r="T26" s="31"/>
      <c r="U26" s="31">
        <v>0.5</v>
      </c>
      <c r="V26" s="31">
        <v>2</v>
      </c>
      <c r="W26" s="31">
        <v>0.5</v>
      </c>
      <c r="X26" s="31">
        <v>1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6"/>
    </row>
    <row r="27" spans="1:91" ht="15.65" customHeight="1" x14ac:dyDescent="0.35">
      <c r="A27" s="71" t="s">
        <v>477</v>
      </c>
      <c r="B27" s="41" t="s">
        <v>19</v>
      </c>
      <c r="C27" s="41" t="s">
        <v>19</v>
      </c>
      <c r="D27" s="40" t="s">
        <v>429</v>
      </c>
      <c r="E27" s="81" t="s">
        <v>380</v>
      </c>
      <c r="F27" s="42"/>
      <c r="G27" s="29" t="s">
        <v>75</v>
      </c>
      <c r="H27" s="46"/>
      <c r="I27" s="29" t="s">
        <v>54</v>
      </c>
      <c r="J27" s="79"/>
      <c r="K27" s="43"/>
      <c r="L27" s="45"/>
      <c r="M27" s="80"/>
      <c r="N27" s="79"/>
      <c r="O27" s="45"/>
      <c r="P27" s="80" t="s">
        <v>14</v>
      </c>
      <c r="Q27" s="98">
        <v>300</v>
      </c>
      <c r="R27" s="57">
        <f t="shared" si="0"/>
        <v>300</v>
      </c>
      <c r="S27" s="43" t="s">
        <v>332</v>
      </c>
      <c r="T27" s="60"/>
      <c r="U27" s="60"/>
      <c r="V27" s="60">
        <v>0.3</v>
      </c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91" ht="15.65" customHeight="1" x14ac:dyDescent="0.35">
      <c r="A28" s="71" t="s">
        <v>477</v>
      </c>
      <c r="B28" s="41" t="s">
        <v>19</v>
      </c>
      <c r="C28" s="41" t="s">
        <v>19</v>
      </c>
      <c r="D28" s="40" t="s">
        <v>429</v>
      </c>
      <c r="E28" s="81" t="s">
        <v>381</v>
      </c>
      <c r="F28" s="42"/>
      <c r="G28" s="29" t="s">
        <v>76</v>
      </c>
      <c r="H28" s="46"/>
      <c r="I28" s="29" t="s">
        <v>54</v>
      </c>
      <c r="J28" s="79"/>
      <c r="K28" s="43"/>
      <c r="L28" s="45"/>
      <c r="M28" s="80"/>
      <c r="N28" s="79"/>
      <c r="O28" s="45"/>
      <c r="P28" s="80" t="s">
        <v>14</v>
      </c>
      <c r="Q28" s="98">
        <v>300</v>
      </c>
      <c r="R28" s="57">
        <f t="shared" si="0"/>
        <v>300</v>
      </c>
      <c r="S28" s="43" t="s">
        <v>332</v>
      </c>
      <c r="T28" s="60"/>
      <c r="U28" s="60"/>
      <c r="V28" s="60"/>
      <c r="W28" s="60">
        <v>0.3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91" ht="15.65" customHeight="1" x14ac:dyDescent="0.35">
      <c r="A29" s="71" t="s">
        <v>477</v>
      </c>
      <c r="B29" s="41" t="s">
        <v>19</v>
      </c>
      <c r="C29" s="41" t="s">
        <v>19</v>
      </c>
      <c r="D29" s="40" t="s">
        <v>429</v>
      </c>
      <c r="E29" s="81" t="s">
        <v>378</v>
      </c>
      <c r="F29" s="42"/>
      <c r="G29" s="29" t="s">
        <v>76</v>
      </c>
      <c r="H29" s="46"/>
      <c r="I29" s="29" t="s">
        <v>53</v>
      </c>
      <c r="J29" s="79"/>
      <c r="K29" s="43"/>
      <c r="L29" s="45"/>
      <c r="M29" s="80"/>
      <c r="N29" s="79"/>
      <c r="O29" s="45"/>
      <c r="P29" s="80" t="s">
        <v>14</v>
      </c>
      <c r="Q29" s="98">
        <v>300</v>
      </c>
      <c r="R29" s="57">
        <f t="shared" si="0"/>
        <v>300</v>
      </c>
      <c r="S29" s="43" t="s">
        <v>332</v>
      </c>
      <c r="T29" s="60"/>
      <c r="U29" s="60"/>
      <c r="V29" s="60">
        <v>0.3</v>
      </c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91" ht="15.65" customHeight="1" x14ac:dyDescent="0.35">
      <c r="A30" s="71" t="s">
        <v>477</v>
      </c>
      <c r="B30" s="41" t="s">
        <v>19</v>
      </c>
      <c r="C30" s="41" t="s">
        <v>19</v>
      </c>
      <c r="D30" s="40" t="s">
        <v>429</v>
      </c>
      <c r="E30" s="81" t="s">
        <v>377</v>
      </c>
      <c r="F30" s="42"/>
      <c r="G30" s="29" t="s">
        <v>76</v>
      </c>
      <c r="H30" s="46"/>
      <c r="I30" s="29" t="s">
        <v>53</v>
      </c>
      <c r="J30" s="79"/>
      <c r="K30" s="43"/>
      <c r="L30" s="45"/>
      <c r="M30" s="80"/>
      <c r="N30" s="79"/>
      <c r="O30" s="45"/>
      <c r="P30" s="80" t="s">
        <v>14</v>
      </c>
      <c r="Q30" s="98">
        <v>300</v>
      </c>
      <c r="R30" s="57">
        <f t="shared" si="0"/>
        <v>300</v>
      </c>
      <c r="S30" s="43" t="s">
        <v>332</v>
      </c>
      <c r="T30" s="60"/>
      <c r="U30" s="60"/>
      <c r="V30" s="60"/>
      <c r="W30" s="60">
        <v>0.3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91" ht="15.65" customHeight="1" x14ac:dyDescent="0.35">
      <c r="A31" s="71" t="s">
        <v>477</v>
      </c>
      <c r="B31" s="41" t="s">
        <v>19</v>
      </c>
      <c r="C31" s="41" t="s">
        <v>19</v>
      </c>
      <c r="D31" s="40" t="s">
        <v>429</v>
      </c>
      <c r="E31" s="81" t="s">
        <v>384</v>
      </c>
      <c r="F31" s="42"/>
      <c r="G31" s="29" t="s">
        <v>75</v>
      </c>
      <c r="H31" s="46"/>
      <c r="I31" s="29" t="s">
        <v>53</v>
      </c>
      <c r="J31" s="79"/>
      <c r="K31" s="43"/>
      <c r="L31" s="45"/>
      <c r="M31" s="80"/>
      <c r="N31" s="79"/>
      <c r="O31" s="45"/>
      <c r="P31" s="80" t="s">
        <v>14</v>
      </c>
      <c r="Q31" s="98">
        <v>300</v>
      </c>
      <c r="R31" s="57">
        <f t="shared" si="0"/>
        <v>300</v>
      </c>
      <c r="S31" s="43" t="s">
        <v>332</v>
      </c>
      <c r="T31" s="60"/>
      <c r="U31" s="60">
        <v>0.3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91" ht="15.65" customHeight="1" x14ac:dyDescent="0.35">
      <c r="A32" s="71" t="s">
        <v>477</v>
      </c>
      <c r="B32" s="41" t="s">
        <v>19</v>
      </c>
      <c r="C32" s="41" t="s">
        <v>19</v>
      </c>
      <c r="D32" s="40" t="s">
        <v>439</v>
      </c>
      <c r="E32" s="81" t="s">
        <v>382</v>
      </c>
      <c r="F32" s="42"/>
      <c r="G32" s="43" t="s">
        <v>76</v>
      </c>
      <c r="H32" s="46"/>
      <c r="I32" s="29" t="s">
        <v>54</v>
      </c>
      <c r="J32" s="79" t="s">
        <v>494</v>
      </c>
      <c r="K32" s="43"/>
      <c r="L32" s="45" t="s">
        <v>14</v>
      </c>
      <c r="M32" s="80"/>
      <c r="N32" s="79"/>
      <c r="O32" s="45"/>
      <c r="P32" s="80" t="s">
        <v>14</v>
      </c>
      <c r="Q32" s="98">
        <v>300</v>
      </c>
      <c r="R32" s="57">
        <f t="shared" si="0"/>
        <v>300</v>
      </c>
      <c r="S32" s="43" t="s">
        <v>332</v>
      </c>
      <c r="T32" s="60"/>
      <c r="U32" s="60">
        <v>0.3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91" s="28" customFormat="1" ht="15.65" customHeight="1" x14ac:dyDescent="0.35">
      <c r="A33" s="71" t="s">
        <v>477</v>
      </c>
      <c r="B33" s="41" t="s">
        <v>23</v>
      </c>
      <c r="C33" s="41" t="s">
        <v>23</v>
      </c>
      <c r="D33" s="40" t="s">
        <v>439</v>
      </c>
      <c r="E33" s="81" t="s">
        <v>505</v>
      </c>
      <c r="F33" s="43" t="s">
        <v>190</v>
      </c>
      <c r="G33" s="43" t="s">
        <v>75</v>
      </c>
      <c r="H33" s="45"/>
      <c r="I33" s="43" t="s">
        <v>56</v>
      </c>
      <c r="J33" s="79" t="s">
        <v>495</v>
      </c>
      <c r="K33" s="43"/>
      <c r="L33" s="45" t="s">
        <v>14</v>
      </c>
      <c r="M33" s="80"/>
      <c r="N33" s="79"/>
      <c r="O33" s="45" t="s">
        <v>14</v>
      </c>
      <c r="P33" s="80" t="s">
        <v>14</v>
      </c>
      <c r="Q33" s="97">
        <v>2000</v>
      </c>
      <c r="R33" s="57">
        <f t="shared" si="0"/>
        <v>2000</v>
      </c>
      <c r="S33" s="43" t="s">
        <v>332</v>
      </c>
      <c r="T33" s="58"/>
      <c r="U33" s="58"/>
      <c r="V33" s="58"/>
      <c r="W33" s="58">
        <v>1.8</v>
      </c>
      <c r="X33" s="58">
        <v>0.2</v>
      </c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35" t="s">
        <v>192</v>
      </c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</row>
    <row r="34" spans="1:91" ht="15.65" customHeight="1" x14ac:dyDescent="0.35">
      <c r="A34" s="71" t="s">
        <v>477</v>
      </c>
      <c r="B34" s="41" t="s">
        <v>23</v>
      </c>
      <c r="C34" s="41" t="s">
        <v>23</v>
      </c>
      <c r="D34" s="40" t="s">
        <v>439</v>
      </c>
      <c r="E34" s="81" t="s">
        <v>515</v>
      </c>
      <c r="F34" s="43" t="s">
        <v>190</v>
      </c>
      <c r="G34" s="43" t="s">
        <v>75</v>
      </c>
      <c r="H34" s="45" t="s">
        <v>1</v>
      </c>
      <c r="I34" s="43" t="s">
        <v>52</v>
      </c>
      <c r="J34" s="79" t="s">
        <v>494</v>
      </c>
      <c r="K34" s="43"/>
      <c r="L34" s="45" t="s">
        <v>14</v>
      </c>
      <c r="M34" s="80"/>
      <c r="N34" s="79"/>
      <c r="O34" s="45" t="s">
        <v>14</v>
      </c>
      <c r="P34" s="80" t="s">
        <v>14</v>
      </c>
      <c r="Q34" s="97">
        <v>500</v>
      </c>
      <c r="R34" s="57">
        <f t="shared" si="0"/>
        <v>500</v>
      </c>
      <c r="S34" s="43" t="s">
        <v>332</v>
      </c>
      <c r="T34" s="58"/>
      <c r="U34" s="58">
        <v>0.5</v>
      </c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35" t="s">
        <v>191</v>
      </c>
    </row>
    <row r="35" spans="1:91" x14ac:dyDescent="0.35">
      <c r="A35" s="71" t="s">
        <v>477</v>
      </c>
      <c r="B35" s="41" t="s">
        <v>23</v>
      </c>
      <c r="C35" s="41" t="s">
        <v>23</v>
      </c>
      <c r="D35" s="40" t="s">
        <v>439</v>
      </c>
      <c r="E35" s="81" t="s">
        <v>504</v>
      </c>
      <c r="F35" s="43" t="s">
        <v>190</v>
      </c>
      <c r="G35" s="43" t="s">
        <v>75</v>
      </c>
      <c r="H35" s="45"/>
      <c r="I35" s="43" t="s">
        <v>53</v>
      </c>
      <c r="J35" s="79" t="s">
        <v>495</v>
      </c>
      <c r="K35" s="43"/>
      <c r="L35" s="45" t="s">
        <v>14</v>
      </c>
      <c r="M35" s="80"/>
      <c r="N35" s="79"/>
      <c r="O35" s="45" t="s">
        <v>14</v>
      </c>
      <c r="P35" s="80" t="s">
        <v>14</v>
      </c>
      <c r="Q35" s="97">
        <v>2050</v>
      </c>
      <c r="R35" s="57">
        <f t="shared" si="0"/>
        <v>2100</v>
      </c>
      <c r="S35" s="43" t="s">
        <v>332</v>
      </c>
      <c r="T35" s="58"/>
      <c r="U35" s="60"/>
      <c r="V35" s="58">
        <v>1.9</v>
      </c>
      <c r="W35" s="58">
        <v>0.2</v>
      </c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35" t="s">
        <v>192</v>
      </c>
    </row>
    <row r="36" spans="1:91" ht="15.65" customHeight="1" x14ac:dyDescent="0.35">
      <c r="A36" s="71" t="s">
        <v>477</v>
      </c>
      <c r="B36" s="41" t="s">
        <v>23</v>
      </c>
      <c r="C36" s="41" t="s">
        <v>23</v>
      </c>
      <c r="D36" s="40" t="s">
        <v>441</v>
      </c>
      <c r="E36" s="82" t="s">
        <v>150</v>
      </c>
      <c r="F36" s="43" t="s">
        <v>347</v>
      </c>
      <c r="G36" s="43" t="s">
        <v>81</v>
      </c>
      <c r="H36" s="45"/>
      <c r="I36" s="43" t="s">
        <v>67</v>
      </c>
      <c r="J36" s="79" t="s">
        <v>495</v>
      </c>
      <c r="K36" s="45" t="s">
        <v>386</v>
      </c>
      <c r="L36" s="45" t="s">
        <v>14</v>
      </c>
      <c r="M36" s="80"/>
      <c r="N36" s="79" t="s">
        <v>14</v>
      </c>
      <c r="O36" s="45"/>
      <c r="P36" s="80"/>
      <c r="Q36" s="97">
        <v>300</v>
      </c>
      <c r="R36" s="57">
        <f t="shared" si="0"/>
        <v>300.00000000000006</v>
      </c>
      <c r="S36" s="43" t="s">
        <v>332</v>
      </c>
      <c r="T36" s="58"/>
      <c r="U36" s="58">
        <v>0.1</v>
      </c>
      <c r="V36" s="58">
        <v>0.2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35" t="s">
        <v>192</v>
      </c>
    </row>
    <row r="37" spans="1:91" ht="15.65" customHeight="1" x14ac:dyDescent="0.35">
      <c r="A37" s="71" t="s">
        <v>477</v>
      </c>
      <c r="B37" s="41" t="s">
        <v>23</v>
      </c>
      <c r="C37" s="41" t="s">
        <v>23</v>
      </c>
      <c r="D37" s="40" t="s">
        <v>441</v>
      </c>
      <c r="E37" s="82" t="s">
        <v>506</v>
      </c>
      <c r="F37" s="43" t="s">
        <v>256</v>
      </c>
      <c r="G37" s="43" t="s">
        <v>75</v>
      </c>
      <c r="H37" s="46"/>
      <c r="I37" s="43" t="s">
        <v>0</v>
      </c>
      <c r="J37" s="79" t="s">
        <v>495</v>
      </c>
      <c r="K37" s="45" t="s">
        <v>386</v>
      </c>
      <c r="L37" s="45" t="s">
        <v>14</v>
      </c>
      <c r="M37" s="80"/>
      <c r="N37" s="79"/>
      <c r="O37" s="45" t="s">
        <v>14</v>
      </c>
      <c r="P37" s="80" t="s">
        <v>14</v>
      </c>
      <c r="Q37" s="98">
        <v>30000</v>
      </c>
      <c r="R37" s="57">
        <f t="shared" si="0"/>
        <v>30000</v>
      </c>
      <c r="S37" s="43"/>
      <c r="T37" s="61"/>
      <c r="U37" s="61"/>
      <c r="V37" s="59"/>
      <c r="W37" s="31">
        <v>6</v>
      </c>
      <c r="X37" s="31">
        <v>6</v>
      </c>
      <c r="Y37" s="31">
        <v>6</v>
      </c>
      <c r="Z37" s="31">
        <v>6</v>
      </c>
      <c r="AA37" s="31">
        <v>6</v>
      </c>
      <c r="AB37" s="62"/>
      <c r="AC37" s="60"/>
      <c r="AD37" s="60"/>
      <c r="AE37" s="60"/>
      <c r="AF37" s="60"/>
      <c r="AG37" s="60"/>
      <c r="AH37" s="60"/>
    </row>
    <row r="38" spans="1:91" ht="15.65" customHeight="1" x14ac:dyDescent="0.35">
      <c r="A38" s="71" t="s">
        <v>477</v>
      </c>
      <c r="B38" s="41" t="s">
        <v>19</v>
      </c>
      <c r="C38" s="41" t="s">
        <v>19</v>
      </c>
      <c r="D38" s="40" t="s">
        <v>423</v>
      </c>
      <c r="E38" s="81" t="s">
        <v>383</v>
      </c>
      <c r="F38" s="29" t="s">
        <v>277</v>
      </c>
      <c r="G38" s="43" t="s">
        <v>75</v>
      </c>
      <c r="H38" s="43"/>
      <c r="I38" s="29" t="s">
        <v>0</v>
      </c>
      <c r="J38" s="79"/>
      <c r="K38" s="45" t="s">
        <v>385</v>
      </c>
      <c r="L38" s="45"/>
      <c r="M38" s="80"/>
      <c r="N38" s="79" t="s">
        <v>14</v>
      </c>
      <c r="O38" s="45" t="s">
        <v>14</v>
      </c>
      <c r="P38" s="80" t="s">
        <v>14</v>
      </c>
      <c r="Q38" s="98">
        <v>10000</v>
      </c>
      <c r="R38" s="57">
        <f t="shared" si="0"/>
        <v>10000</v>
      </c>
      <c r="S38" s="43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>
        <v>1</v>
      </c>
      <c r="AG38" s="31">
        <v>4</v>
      </c>
      <c r="AH38" s="31">
        <v>5</v>
      </c>
      <c r="AI38" s="36"/>
    </row>
    <row r="39" spans="1:91" ht="15.65" customHeight="1" x14ac:dyDescent="0.35">
      <c r="A39" s="71" t="s">
        <v>477</v>
      </c>
      <c r="B39" s="41" t="s">
        <v>19</v>
      </c>
      <c r="C39" s="41" t="s">
        <v>19</v>
      </c>
      <c r="D39" s="40" t="s">
        <v>423</v>
      </c>
      <c r="E39" s="81" t="s">
        <v>379</v>
      </c>
      <c r="F39" s="43" t="s">
        <v>193</v>
      </c>
      <c r="G39" s="43" t="s">
        <v>75</v>
      </c>
      <c r="H39" s="45"/>
      <c r="I39" s="29" t="s">
        <v>0</v>
      </c>
      <c r="J39" s="79"/>
      <c r="K39" s="45" t="s">
        <v>386</v>
      </c>
      <c r="L39" s="45"/>
      <c r="M39" s="80"/>
      <c r="N39" s="79" t="s">
        <v>14</v>
      </c>
      <c r="O39" s="45" t="s">
        <v>14</v>
      </c>
      <c r="P39" s="80" t="s">
        <v>14</v>
      </c>
      <c r="Q39" s="97">
        <v>56000</v>
      </c>
      <c r="R39" s="57">
        <f t="shared" si="0"/>
        <v>56300</v>
      </c>
      <c r="S39" s="43"/>
      <c r="T39" s="58"/>
      <c r="U39" s="58">
        <v>2</v>
      </c>
      <c r="V39" s="58"/>
      <c r="W39" s="58"/>
      <c r="X39" s="58"/>
      <c r="Y39" s="58"/>
      <c r="Z39" s="58"/>
      <c r="AA39" s="58"/>
      <c r="AB39" s="58">
        <v>8.8000000000000007</v>
      </c>
      <c r="AC39" s="58">
        <v>22</v>
      </c>
      <c r="AD39" s="58">
        <v>13</v>
      </c>
      <c r="AE39" s="58">
        <v>9.5</v>
      </c>
      <c r="AF39" s="58">
        <v>1</v>
      </c>
      <c r="AG39" s="58"/>
      <c r="AH39" s="58"/>
      <c r="AI39" s="35" t="s">
        <v>194</v>
      </c>
    </row>
    <row r="40" spans="1:91" ht="15.65" customHeight="1" x14ac:dyDescent="0.35">
      <c r="A40" s="71" t="s">
        <v>481</v>
      </c>
      <c r="B40" s="41" t="s">
        <v>23</v>
      </c>
      <c r="C40" s="41" t="s">
        <v>23</v>
      </c>
      <c r="D40" s="40" t="s">
        <v>426</v>
      </c>
      <c r="E40" s="82" t="s">
        <v>155</v>
      </c>
      <c r="F40" s="43" t="s">
        <v>154</v>
      </c>
      <c r="G40" s="43" t="s">
        <v>81</v>
      </c>
      <c r="H40" s="45"/>
      <c r="I40" s="43" t="s">
        <v>67</v>
      </c>
      <c r="J40" s="79"/>
      <c r="K40" s="43"/>
      <c r="L40" s="45" t="s">
        <v>14</v>
      </c>
      <c r="M40" s="80"/>
      <c r="N40" s="79" t="s">
        <v>14</v>
      </c>
      <c r="O40" s="45" t="s">
        <v>14</v>
      </c>
      <c r="P40" s="80" t="s">
        <v>14</v>
      </c>
      <c r="Q40" s="97">
        <v>1200</v>
      </c>
      <c r="R40" s="57">
        <f t="shared" si="0"/>
        <v>1200.0000000000002</v>
      </c>
      <c r="S40" s="43"/>
      <c r="T40" s="58"/>
      <c r="U40" s="58"/>
      <c r="V40" s="58">
        <v>0.1</v>
      </c>
      <c r="W40" s="58">
        <v>1</v>
      </c>
      <c r="X40" s="58">
        <v>0.1</v>
      </c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35" t="s">
        <v>192</v>
      </c>
    </row>
    <row r="41" spans="1:91" ht="15.65" customHeight="1" x14ac:dyDescent="0.35">
      <c r="A41" s="71" t="s">
        <v>481</v>
      </c>
      <c r="B41" s="41" t="s">
        <v>23</v>
      </c>
      <c r="C41" s="41" t="s">
        <v>23</v>
      </c>
      <c r="D41" s="40" t="s">
        <v>426</v>
      </c>
      <c r="E41" s="81" t="s">
        <v>549</v>
      </c>
      <c r="F41" s="43" t="s">
        <v>240</v>
      </c>
      <c r="G41" s="43" t="s">
        <v>76</v>
      </c>
      <c r="H41" s="45"/>
      <c r="I41" s="43" t="s">
        <v>51</v>
      </c>
      <c r="J41" s="79"/>
      <c r="K41" s="43"/>
      <c r="L41" s="45" t="s">
        <v>14</v>
      </c>
      <c r="M41" s="80"/>
      <c r="N41" s="79"/>
      <c r="O41" s="45" t="s">
        <v>14</v>
      </c>
      <c r="P41" s="80" t="s">
        <v>14</v>
      </c>
      <c r="Q41" s="97">
        <v>2350</v>
      </c>
      <c r="R41" s="57">
        <f t="shared" si="0"/>
        <v>2400.0000000000005</v>
      </c>
      <c r="S41" s="43" t="s">
        <v>264</v>
      </c>
      <c r="T41" s="58"/>
      <c r="U41" s="58"/>
      <c r="V41" s="60"/>
      <c r="W41" s="58">
        <v>0.8</v>
      </c>
      <c r="X41" s="58">
        <v>0.8</v>
      </c>
      <c r="Y41" s="58">
        <v>0.8</v>
      </c>
      <c r="Z41" s="58"/>
      <c r="AA41" s="58"/>
      <c r="AB41" s="58"/>
      <c r="AC41" s="58"/>
      <c r="AD41" s="58"/>
      <c r="AE41" s="58"/>
      <c r="AF41" s="58"/>
      <c r="AG41" s="58"/>
      <c r="AH41" s="58"/>
      <c r="AI41" s="35" t="s">
        <v>192</v>
      </c>
    </row>
    <row r="42" spans="1:91" ht="15.65" customHeight="1" x14ac:dyDescent="0.35">
      <c r="A42" s="71" t="s">
        <v>481</v>
      </c>
      <c r="B42" s="41" t="s">
        <v>23</v>
      </c>
      <c r="C42" s="41" t="s">
        <v>23</v>
      </c>
      <c r="D42" s="40" t="s">
        <v>426</v>
      </c>
      <c r="E42" s="82" t="s">
        <v>511</v>
      </c>
      <c r="F42" s="43" t="s">
        <v>184</v>
      </c>
      <c r="G42" s="43" t="s">
        <v>76</v>
      </c>
      <c r="H42" s="45"/>
      <c r="I42" s="43" t="s">
        <v>55</v>
      </c>
      <c r="J42" s="79" t="s">
        <v>495</v>
      </c>
      <c r="K42" s="43"/>
      <c r="L42" s="45" t="s">
        <v>14</v>
      </c>
      <c r="M42" s="80"/>
      <c r="N42" s="79"/>
      <c r="O42" s="45" t="s">
        <v>14</v>
      </c>
      <c r="P42" s="80" t="s">
        <v>14</v>
      </c>
      <c r="Q42" s="97">
        <v>1000</v>
      </c>
      <c r="R42" s="57">
        <f t="shared" si="0"/>
        <v>1000</v>
      </c>
      <c r="S42" s="43"/>
      <c r="T42" s="58"/>
      <c r="U42" s="58"/>
      <c r="V42" s="58"/>
      <c r="W42" s="58">
        <v>1</v>
      </c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35" t="s">
        <v>96</v>
      </c>
    </row>
    <row r="43" spans="1:91" ht="15.65" customHeight="1" x14ac:dyDescent="0.35">
      <c r="A43" s="71" t="s">
        <v>481</v>
      </c>
      <c r="B43" s="41" t="s">
        <v>23</v>
      </c>
      <c r="C43" s="41" t="s">
        <v>23</v>
      </c>
      <c r="D43" s="40" t="s">
        <v>426</v>
      </c>
      <c r="E43" s="82" t="s">
        <v>512</v>
      </c>
      <c r="F43" s="43" t="s">
        <v>183</v>
      </c>
      <c r="G43" s="43" t="s">
        <v>76</v>
      </c>
      <c r="H43" s="45" t="s">
        <v>70</v>
      </c>
      <c r="I43" s="43" t="s">
        <v>55</v>
      </c>
      <c r="J43" s="79" t="s">
        <v>495</v>
      </c>
      <c r="K43" s="43"/>
      <c r="L43" s="45" t="s">
        <v>14</v>
      </c>
      <c r="M43" s="80"/>
      <c r="N43" s="79"/>
      <c r="O43" s="45" t="s">
        <v>14</v>
      </c>
      <c r="P43" s="80" t="s">
        <v>14</v>
      </c>
      <c r="Q43" s="97">
        <v>500</v>
      </c>
      <c r="R43" s="57">
        <f t="shared" si="0"/>
        <v>500</v>
      </c>
      <c r="S43" s="43"/>
      <c r="T43" s="58"/>
      <c r="U43" s="58"/>
      <c r="V43" s="58"/>
      <c r="W43" s="58">
        <v>0.5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35" t="s">
        <v>188</v>
      </c>
    </row>
    <row r="44" spans="1:91" ht="15.65" customHeight="1" x14ac:dyDescent="0.35">
      <c r="A44" s="71" t="s">
        <v>481</v>
      </c>
      <c r="B44" s="41" t="s">
        <v>23</v>
      </c>
      <c r="C44" s="41" t="s">
        <v>23</v>
      </c>
      <c r="D44" s="40" t="s">
        <v>426</v>
      </c>
      <c r="E44" s="81" t="s">
        <v>148</v>
      </c>
      <c r="F44" s="43" t="s">
        <v>241</v>
      </c>
      <c r="G44" s="43" t="s">
        <v>76</v>
      </c>
      <c r="H44" s="45"/>
      <c r="I44" s="43" t="s">
        <v>0</v>
      </c>
      <c r="J44" s="79"/>
      <c r="K44" s="43"/>
      <c r="L44" s="45" t="s">
        <v>14</v>
      </c>
      <c r="M44" s="80"/>
      <c r="N44" s="79"/>
      <c r="O44" s="45"/>
      <c r="P44" s="80" t="s">
        <v>14</v>
      </c>
      <c r="Q44" s="97">
        <v>500</v>
      </c>
      <c r="R44" s="57">
        <f t="shared" si="0"/>
        <v>500</v>
      </c>
      <c r="S44" s="43" t="s">
        <v>332</v>
      </c>
      <c r="T44" s="58"/>
      <c r="U44" s="58">
        <v>0.5</v>
      </c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35" t="s">
        <v>192</v>
      </c>
    </row>
    <row r="45" spans="1:91" ht="15.65" customHeight="1" x14ac:dyDescent="0.35">
      <c r="A45" s="71" t="s">
        <v>481</v>
      </c>
      <c r="B45" s="41" t="s">
        <v>23</v>
      </c>
      <c r="C45" s="41" t="s">
        <v>23</v>
      </c>
      <c r="D45" s="40" t="s">
        <v>426</v>
      </c>
      <c r="E45" s="81" t="s">
        <v>149</v>
      </c>
      <c r="F45" s="43" t="s">
        <v>242</v>
      </c>
      <c r="G45" s="43" t="s">
        <v>76</v>
      </c>
      <c r="H45" s="45"/>
      <c r="I45" s="43" t="s">
        <v>0</v>
      </c>
      <c r="J45" s="79"/>
      <c r="K45" s="43"/>
      <c r="L45" s="45" t="s">
        <v>14</v>
      </c>
      <c r="M45" s="80"/>
      <c r="N45" s="79"/>
      <c r="O45" s="45" t="s">
        <v>14</v>
      </c>
      <c r="P45" s="80" t="s">
        <v>14</v>
      </c>
      <c r="Q45" s="97">
        <v>500</v>
      </c>
      <c r="R45" s="57">
        <f t="shared" si="0"/>
        <v>500</v>
      </c>
      <c r="S45" s="43"/>
      <c r="T45" s="58"/>
      <c r="U45" s="58"/>
      <c r="V45" s="58">
        <v>0.5</v>
      </c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35" t="s">
        <v>192</v>
      </c>
    </row>
    <row r="46" spans="1:91" ht="15.65" customHeight="1" x14ac:dyDescent="0.35">
      <c r="A46" s="71" t="s">
        <v>481</v>
      </c>
      <c r="B46" s="41" t="s">
        <v>23</v>
      </c>
      <c r="C46" s="41" t="s">
        <v>23</v>
      </c>
      <c r="D46" s="40" t="s">
        <v>426</v>
      </c>
      <c r="E46" s="82" t="s">
        <v>550</v>
      </c>
      <c r="F46" s="43" t="s">
        <v>243</v>
      </c>
      <c r="G46" s="43" t="s">
        <v>81</v>
      </c>
      <c r="H46" s="45"/>
      <c r="I46" s="43" t="s">
        <v>0</v>
      </c>
      <c r="J46" s="79"/>
      <c r="K46" s="43"/>
      <c r="L46" s="45" t="s">
        <v>14</v>
      </c>
      <c r="M46" s="80"/>
      <c r="N46" s="79" t="s">
        <v>14</v>
      </c>
      <c r="O46" s="45" t="s">
        <v>14</v>
      </c>
      <c r="P46" s="80"/>
      <c r="Q46" s="97">
        <v>650</v>
      </c>
      <c r="R46" s="57">
        <f t="shared" si="0"/>
        <v>600</v>
      </c>
      <c r="S46" s="43"/>
      <c r="T46" s="58"/>
      <c r="U46" s="58">
        <v>0.15</v>
      </c>
      <c r="V46" s="58">
        <v>0.15</v>
      </c>
      <c r="W46" s="58">
        <v>0.15</v>
      </c>
      <c r="X46" s="58">
        <v>0.15</v>
      </c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35" t="s">
        <v>192</v>
      </c>
    </row>
    <row r="47" spans="1:91" ht="15.65" customHeight="1" x14ac:dyDescent="0.35">
      <c r="A47" s="71" t="s">
        <v>131</v>
      </c>
      <c r="B47" s="41" t="s">
        <v>25</v>
      </c>
      <c r="C47" s="41" t="s">
        <v>25</v>
      </c>
      <c r="D47" s="40" t="s">
        <v>448</v>
      </c>
      <c r="E47" s="81" t="s">
        <v>244</v>
      </c>
      <c r="F47" s="43" t="s">
        <v>493</v>
      </c>
      <c r="G47" s="43" t="s">
        <v>75</v>
      </c>
      <c r="H47" s="45"/>
      <c r="I47" s="43" t="s">
        <v>67</v>
      </c>
      <c r="J47" s="79"/>
      <c r="K47" s="43"/>
      <c r="L47" s="45"/>
      <c r="M47" s="80"/>
      <c r="N47" s="79" t="s">
        <v>14</v>
      </c>
      <c r="O47" s="45" t="s">
        <v>14</v>
      </c>
      <c r="P47" s="80" t="s">
        <v>14</v>
      </c>
      <c r="Q47" s="97">
        <v>12500</v>
      </c>
      <c r="R47" s="57">
        <f t="shared" si="0"/>
        <v>12500</v>
      </c>
      <c r="S47" s="43"/>
      <c r="T47" s="58"/>
      <c r="U47" s="58">
        <v>0.5</v>
      </c>
      <c r="V47" s="58"/>
      <c r="W47" s="58">
        <v>3</v>
      </c>
      <c r="X47" s="58">
        <v>6</v>
      </c>
      <c r="Y47" s="58">
        <v>3</v>
      </c>
      <c r="Z47" s="58"/>
      <c r="AA47" s="58"/>
      <c r="AB47" s="58"/>
      <c r="AC47" s="58"/>
      <c r="AD47" s="58"/>
      <c r="AE47" s="58"/>
      <c r="AF47" s="58"/>
      <c r="AG47" s="58"/>
      <c r="AH47" s="58"/>
      <c r="AI47" s="35" t="s">
        <v>246</v>
      </c>
    </row>
    <row r="48" spans="1:91" ht="15.65" customHeight="1" x14ac:dyDescent="0.35">
      <c r="A48" s="71" t="s">
        <v>131</v>
      </c>
      <c r="B48" s="41" t="s">
        <v>27</v>
      </c>
      <c r="C48" s="41" t="s">
        <v>27</v>
      </c>
      <c r="D48" s="40" t="s">
        <v>448</v>
      </c>
      <c r="E48" s="82" t="s">
        <v>376</v>
      </c>
      <c r="F48" s="43"/>
      <c r="G48" s="43" t="s">
        <v>81</v>
      </c>
      <c r="H48" s="45"/>
      <c r="I48" s="43" t="s">
        <v>67</v>
      </c>
      <c r="J48" s="79"/>
      <c r="K48" s="43"/>
      <c r="L48" s="45"/>
      <c r="M48" s="80"/>
      <c r="N48" s="79" t="s">
        <v>14</v>
      </c>
      <c r="O48" s="45"/>
      <c r="P48" s="80"/>
      <c r="Q48" s="97">
        <v>200</v>
      </c>
      <c r="R48" s="57">
        <f t="shared" si="0"/>
        <v>200</v>
      </c>
      <c r="S48" s="43"/>
      <c r="T48" s="58"/>
      <c r="U48" s="58"/>
      <c r="V48" s="58">
        <v>0.2</v>
      </c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35"/>
    </row>
    <row r="49" spans="1:35" ht="15.65" customHeight="1" x14ac:dyDescent="0.35">
      <c r="A49" s="71" t="s">
        <v>131</v>
      </c>
      <c r="B49" s="41" t="s">
        <v>19</v>
      </c>
      <c r="C49" s="41" t="s">
        <v>19</v>
      </c>
      <c r="D49" s="40" t="s">
        <v>431</v>
      </c>
      <c r="E49" s="81" t="s">
        <v>551</v>
      </c>
      <c r="F49" s="29" t="s">
        <v>269</v>
      </c>
      <c r="G49" s="29" t="s">
        <v>76</v>
      </c>
      <c r="H49" s="30"/>
      <c r="I49" s="29" t="s">
        <v>0</v>
      </c>
      <c r="J49" s="79"/>
      <c r="K49" s="45" t="s">
        <v>385</v>
      </c>
      <c r="L49" s="45"/>
      <c r="M49" s="80"/>
      <c r="N49" s="79"/>
      <c r="O49" s="45" t="s">
        <v>14</v>
      </c>
      <c r="P49" s="80" t="s">
        <v>14</v>
      </c>
      <c r="Q49" s="98">
        <v>24000</v>
      </c>
      <c r="R49" s="57">
        <f t="shared" si="0"/>
        <v>25000</v>
      </c>
      <c r="S49" s="43"/>
      <c r="T49" s="31"/>
      <c r="U49" s="31"/>
      <c r="V49" s="31"/>
      <c r="W49" s="31"/>
      <c r="X49" s="31"/>
      <c r="Y49" s="31">
        <v>1</v>
      </c>
      <c r="Z49" s="31">
        <v>7</v>
      </c>
      <c r="AA49" s="31">
        <v>9</v>
      </c>
      <c r="AB49" s="31">
        <v>8</v>
      </c>
      <c r="AC49" s="31"/>
      <c r="AD49" s="31"/>
      <c r="AE49" s="31"/>
      <c r="AF49" s="31"/>
      <c r="AG49" s="31"/>
      <c r="AH49" s="31" t="s">
        <v>14</v>
      </c>
      <c r="AI49" s="36"/>
    </row>
    <row r="50" spans="1:35" ht="15.65" customHeight="1" x14ac:dyDescent="0.35">
      <c r="A50" s="71" t="s">
        <v>131</v>
      </c>
      <c r="B50" s="41" t="s">
        <v>19</v>
      </c>
      <c r="C50" s="41" t="s">
        <v>19</v>
      </c>
      <c r="D50" s="40" t="s">
        <v>431</v>
      </c>
      <c r="E50" s="81" t="s">
        <v>270</v>
      </c>
      <c r="F50" s="29" t="s">
        <v>271</v>
      </c>
      <c r="G50" s="43" t="s">
        <v>75</v>
      </c>
      <c r="H50" s="30"/>
      <c r="I50" s="29" t="s">
        <v>0</v>
      </c>
      <c r="J50" s="79"/>
      <c r="K50" s="43"/>
      <c r="L50" s="45"/>
      <c r="M50" s="80"/>
      <c r="N50" s="79"/>
      <c r="O50" s="45" t="s">
        <v>14</v>
      </c>
      <c r="P50" s="80" t="s">
        <v>14</v>
      </c>
      <c r="Q50" s="98">
        <v>1000</v>
      </c>
      <c r="R50" s="57">
        <f t="shared" si="0"/>
        <v>7300</v>
      </c>
      <c r="S50" s="43"/>
      <c r="T50" s="31"/>
      <c r="U50" s="31"/>
      <c r="V50" s="31">
        <v>0.3</v>
      </c>
      <c r="W50" s="31">
        <v>7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6"/>
    </row>
    <row r="51" spans="1:35" ht="15.65" customHeight="1" x14ac:dyDescent="0.35">
      <c r="A51" s="71" t="s">
        <v>130</v>
      </c>
      <c r="B51" s="41" t="s">
        <v>258</v>
      </c>
      <c r="C51" s="41" t="s">
        <v>258</v>
      </c>
      <c r="D51" s="40" t="s">
        <v>436</v>
      </c>
      <c r="E51" s="81" t="s">
        <v>534</v>
      </c>
      <c r="F51" s="43" t="s">
        <v>259</v>
      </c>
      <c r="G51" s="43" t="s">
        <v>76</v>
      </c>
      <c r="H51" s="46"/>
      <c r="I51" s="43" t="s">
        <v>60</v>
      </c>
      <c r="J51" s="79"/>
      <c r="K51" s="45" t="s">
        <v>385</v>
      </c>
      <c r="L51" s="45" t="s">
        <v>14</v>
      </c>
      <c r="M51" s="80"/>
      <c r="N51" s="79"/>
      <c r="O51" s="45" t="s">
        <v>14</v>
      </c>
      <c r="P51" s="80" t="s">
        <v>14</v>
      </c>
      <c r="Q51" s="99">
        <v>7000</v>
      </c>
      <c r="R51" s="57">
        <f t="shared" si="0"/>
        <v>7000</v>
      </c>
      <c r="S51" s="43"/>
      <c r="T51" s="60"/>
      <c r="U51" s="60"/>
      <c r="V51" s="60"/>
      <c r="W51" s="60">
        <v>3.5</v>
      </c>
      <c r="X51" s="60">
        <v>3.5</v>
      </c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1:35" ht="15.65" customHeight="1" x14ac:dyDescent="0.35">
      <c r="A52" s="71" t="s">
        <v>130</v>
      </c>
      <c r="B52" s="41" t="s">
        <v>33</v>
      </c>
      <c r="C52" s="41" t="s">
        <v>33</v>
      </c>
      <c r="D52" s="40" t="s">
        <v>458</v>
      </c>
      <c r="E52" s="81" t="s">
        <v>521</v>
      </c>
      <c r="F52" s="42"/>
      <c r="G52" s="43" t="s">
        <v>77</v>
      </c>
      <c r="H52" s="46"/>
      <c r="I52" s="43" t="s">
        <v>51</v>
      </c>
      <c r="J52" s="79" t="s">
        <v>494</v>
      </c>
      <c r="K52" s="43"/>
      <c r="L52" s="45" t="s">
        <v>14</v>
      </c>
      <c r="M52" s="80"/>
      <c r="N52" s="79"/>
      <c r="O52" s="45"/>
      <c r="P52" s="80" t="s">
        <v>14</v>
      </c>
      <c r="Q52" s="99">
        <v>5000</v>
      </c>
      <c r="R52" s="57">
        <f t="shared" si="0"/>
        <v>5000</v>
      </c>
      <c r="S52" s="43"/>
      <c r="T52" s="60"/>
      <c r="U52" s="60"/>
      <c r="V52" s="58">
        <v>2.1</v>
      </c>
      <c r="W52" s="58">
        <v>2.1</v>
      </c>
      <c r="X52" s="58">
        <v>0.8</v>
      </c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5" ht="15.65" customHeight="1" x14ac:dyDescent="0.35">
      <c r="A53" s="71" t="s">
        <v>130</v>
      </c>
      <c r="B53" s="41" t="s">
        <v>33</v>
      </c>
      <c r="C53" s="41" t="s">
        <v>33</v>
      </c>
      <c r="D53" s="40" t="s">
        <v>459</v>
      </c>
      <c r="E53" s="81" t="s">
        <v>375</v>
      </c>
      <c r="F53" s="42"/>
      <c r="G53" s="43" t="s">
        <v>76</v>
      </c>
      <c r="H53" s="46"/>
      <c r="I53" s="43" t="s">
        <v>0</v>
      </c>
      <c r="J53" s="79" t="s">
        <v>494</v>
      </c>
      <c r="K53" s="45" t="s">
        <v>385</v>
      </c>
      <c r="L53" s="45"/>
      <c r="M53" s="80"/>
      <c r="N53" s="79"/>
      <c r="O53" s="45" t="s">
        <v>14</v>
      </c>
      <c r="P53" s="80" t="s">
        <v>14</v>
      </c>
      <c r="Q53" s="100"/>
      <c r="R53" s="57">
        <f t="shared" si="0"/>
        <v>0</v>
      </c>
      <c r="S53" s="43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</row>
    <row r="54" spans="1:35" ht="15.65" customHeight="1" x14ac:dyDescent="0.35">
      <c r="A54" s="71" t="s">
        <v>130</v>
      </c>
      <c r="B54" s="41" t="s">
        <v>33</v>
      </c>
      <c r="C54" s="41" t="s">
        <v>33</v>
      </c>
      <c r="D54" s="40" t="s">
        <v>459</v>
      </c>
      <c r="E54" s="82" t="s">
        <v>141</v>
      </c>
      <c r="F54" s="43" t="s">
        <v>365</v>
      </c>
      <c r="G54" s="43" t="s">
        <v>81</v>
      </c>
      <c r="H54" s="45"/>
      <c r="I54" s="43" t="s">
        <v>0</v>
      </c>
      <c r="J54" s="79"/>
      <c r="K54" s="45" t="s">
        <v>385</v>
      </c>
      <c r="L54" s="45"/>
      <c r="M54" s="80"/>
      <c r="N54" s="79" t="s">
        <v>14</v>
      </c>
      <c r="O54" s="45"/>
      <c r="P54" s="80"/>
      <c r="Q54" s="100">
        <v>0</v>
      </c>
      <c r="R54" s="57">
        <f t="shared" si="0"/>
        <v>0</v>
      </c>
      <c r="S54" s="43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35" t="s">
        <v>142</v>
      </c>
    </row>
    <row r="55" spans="1:35" ht="15.65" customHeight="1" x14ac:dyDescent="0.35">
      <c r="A55" s="71" t="s">
        <v>130</v>
      </c>
      <c r="B55" s="41" t="s">
        <v>33</v>
      </c>
      <c r="C55" s="41" t="s">
        <v>33</v>
      </c>
      <c r="D55" s="40" t="s">
        <v>459</v>
      </c>
      <c r="E55" s="81" t="s">
        <v>143</v>
      </c>
      <c r="F55" s="43"/>
      <c r="G55" s="43" t="s">
        <v>76</v>
      </c>
      <c r="H55" s="45"/>
      <c r="I55" s="43" t="s">
        <v>0</v>
      </c>
      <c r="J55" s="79"/>
      <c r="K55" s="45" t="s">
        <v>385</v>
      </c>
      <c r="L55" s="45"/>
      <c r="M55" s="80"/>
      <c r="N55" s="79"/>
      <c r="O55" s="45" t="s">
        <v>14</v>
      </c>
      <c r="P55" s="80" t="s">
        <v>14</v>
      </c>
      <c r="Q55" s="100">
        <v>0</v>
      </c>
      <c r="R55" s="57">
        <f t="shared" si="0"/>
        <v>0</v>
      </c>
      <c r="S55" s="43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35"/>
    </row>
    <row r="56" spans="1:35" ht="15.65" customHeight="1" x14ac:dyDescent="0.35">
      <c r="A56" s="71" t="s">
        <v>130</v>
      </c>
      <c r="B56" s="41" t="s">
        <v>33</v>
      </c>
      <c r="C56" s="41" t="s">
        <v>33</v>
      </c>
      <c r="D56" s="40" t="s">
        <v>459</v>
      </c>
      <c r="E56" s="81" t="s">
        <v>144</v>
      </c>
      <c r="F56" s="43"/>
      <c r="G56" s="43" t="s">
        <v>76</v>
      </c>
      <c r="H56" s="45"/>
      <c r="I56" s="43" t="s">
        <v>0</v>
      </c>
      <c r="J56" s="79"/>
      <c r="K56" s="45" t="s">
        <v>385</v>
      </c>
      <c r="L56" s="45"/>
      <c r="M56" s="80"/>
      <c r="N56" s="79"/>
      <c r="O56" s="45" t="s">
        <v>14</v>
      </c>
      <c r="P56" s="80" t="s">
        <v>14</v>
      </c>
      <c r="Q56" s="97">
        <v>21000</v>
      </c>
      <c r="R56" s="57">
        <f t="shared" si="0"/>
        <v>21000.000000000004</v>
      </c>
      <c r="S56" s="43"/>
      <c r="T56" s="58">
        <v>2.1</v>
      </c>
      <c r="U56" s="58">
        <v>2.1</v>
      </c>
      <c r="V56" s="58">
        <v>2.1</v>
      </c>
      <c r="W56" s="58">
        <v>2.1</v>
      </c>
      <c r="X56" s="58">
        <v>2.1</v>
      </c>
      <c r="Y56" s="58">
        <v>2.1</v>
      </c>
      <c r="Z56" s="58">
        <v>2.1</v>
      </c>
      <c r="AA56" s="58">
        <v>2.1</v>
      </c>
      <c r="AB56" s="58">
        <v>2.1</v>
      </c>
      <c r="AC56" s="58">
        <v>2.1</v>
      </c>
      <c r="AD56" s="58"/>
      <c r="AE56" s="58"/>
      <c r="AF56" s="58"/>
      <c r="AG56" s="58"/>
      <c r="AH56" s="58"/>
      <c r="AI56" s="35"/>
    </row>
    <row r="57" spans="1:35" ht="15.65" customHeight="1" x14ac:dyDescent="0.35">
      <c r="A57" s="71" t="s">
        <v>130</v>
      </c>
      <c r="B57" s="41" t="s">
        <v>33</v>
      </c>
      <c r="C57" s="41" t="s">
        <v>33</v>
      </c>
      <c r="D57" s="40" t="s">
        <v>459</v>
      </c>
      <c r="E57" s="81" t="s">
        <v>145</v>
      </c>
      <c r="F57" s="43"/>
      <c r="G57" s="43" t="s">
        <v>76</v>
      </c>
      <c r="H57" s="45"/>
      <c r="I57" s="43" t="s">
        <v>0</v>
      </c>
      <c r="J57" s="79"/>
      <c r="K57" s="45" t="s">
        <v>385</v>
      </c>
      <c r="L57" s="45"/>
      <c r="M57" s="80"/>
      <c r="N57" s="79"/>
      <c r="O57" s="45" t="s">
        <v>14</v>
      </c>
      <c r="P57" s="80" t="s">
        <v>14</v>
      </c>
      <c r="Q57" s="97">
        <v>10000</v>
      </c>
      <c r="R57" s="57">
        <f t="shared" si="0"/>
        <v>10000</v>
      </c>
      <c r="S57" s="43"/>
      <c r="T57" s="58">
        <v>1</v>
      </c>
      <c r="U57" s="58">
        <v>1</v>
      </c>
      <c r="V57" s="58">
        <v>1</v>
      </c>
      <c r="W57" s="58">
        <v>1</v>
      </c>
      <c r="X57" s="58">
        <v>1</v>
      </c>
      <c r="Y57" s="58">
        <v>1</v>
      </c>
      <c r="Z57" s="58">
        <v>1</v>
      </c>
      <c r="AA57" s="58">
        <v>1</v>
      </c>
      <c r="AB57" s="58">
        <v>1</v>
      </c>
      <c r="AC57" s="58">
        <v>1</v>
      </c>
      <c r="AD57" s="58"/>
      <c r="AE57" s="58"/>
      <c r="AF57" s="58"/>
      <c r="AG57" s="58"/>
      <c r="AH57" s="58"/>
      <c r="AI57" s="35"/>
    </row>
    <row r="58" spans="1:35" ht="15.65" customHeight="1" x14ac:dyDescent="0.35">
      <c r="A58" s="71" t="s">
        <v>130</v>
      </c>
      <c r="B58" s="41" t="s">
        <v>33</v>
      </c>
      <c r="C58" s="41" t="s">
        <v>33</v>
      </c>
      <c r="D58" s="40" t="s">
        <v>459</v>
      </c>
      <c r="E58" s="81" t="s">
        <v>147</v>
      </c>
      <c r="F58" s="43"/>
      <c r="G58" s="43" t="s">
        <v>76</v>
      </c>
      <c r="H58" s="45"/>
      <c r="I58" s="43" t="s">
        <v>0</v>
      </c>
      <c r="J58" s="79"/>
      <c r="K58" s="45" t="s">
        <v>385</v>
      </c>
      <c r="L58" s="45"/>
      <c r="M58" s="80"/>
      <c r="N58" s="79"/>
      <c r="O58" s="45" t="s">
        <v>14</v>
      </c>
      <c r="P58" s="80" t="s">
        <v>14</v>
      </c>
      <c r="Q58" s="97">
        <v>5067</v>
      </c>
      <c r="R58" s="57">
        <f t="shared" si="0"/>
        <v>5099.9999999999991</v>
      </c>
      <c r="S58" s="43"/>
      <c r="T58" s="58">
        <v>0.51</v>
      </c>
      <c r="U58" s="58">
        <v>0.51</v>
      </c>
      <c r="V58" s="58">
        <v>0.51</v>
      </c>
      <c r="W58" s="58">
        <v>0.51</v>
      </c>
      <c r="X58" s="58">
        <v>0.51</v>
      </c>
      <c r="Y58" s="58">
        <v>0.51</v>
      </c>
      <c r="Z58" s="58">
        <v>0.51</v>
      </c>
      <c r="AA58" s="58">
        <v>0.51</v>
      </c>
      <c r="AB58" s="58">
        <v>0.51</v>
      </c>
      <c r="AC58" s="58">
        <v>0.51</v>
      </c>
      <c r="AD58" s="58"/>
      <c r="AE58" s="58"/>
      <c r="AF58" s="58"/>
      <c r="AG58" s="58"/>
      <c r="AH58" s="58"/>
      <c r="AI58" s="35"/>
    </row>
    <row r="59" spans="1:35" ht="15.65" customHeight="1" x14ac:dyDescent="0.35">
      <c r="A59" s="71" t="s">
        <v>130</v>
      </c>
      <c r="B59" s="41" t="s">
        <v>33</v>
      </c>
      <c r="C59" s="41" t="s">
        <v>33</v>
      </c>
      <c r="D59" s="40" t="s">
        <v>442</v>
      </c>
      <c r="E59" s="81" t="s">
        <v>146</v>
      </c>
      <c r="F59" s="43"/>
      <c r="G59" s="43" t="s">
        <v>75</v>
      </c>
      <c r="H59" s="45"/>
      <c r="I59" s="43" t="s">
        <v>0</v>
      </c>
      <c r="J59" s="79"/>
      <c r="K59" s="45" t="s">
        <v>385</v>
      </c>
      <c r="L59" s="45" t="s">
        <v>14</v>
      </c>
      <c r="M59" s="80"/>
      <c r="N59" s="79"/>
      <c r="O59" s="45" t="s">
        <v>14</v>
      </c>
      <c r="P59" s="80" t="s">
        <v>14</v>
      </c>
      <c r="Q59" s="100">
        <v>0</v>
      </c>
      <c r="R59" s="57">
        <f t="shared" si="0"/>
        <v>0</v>
      </c>
      <c r="S59" s="43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35"/>
    </row>
    <row r="60" spans="1:35" ht="15.65" customHeight="1" x14ac:dyDescent="0.35">
      <c r="A60" s="71" t="s">
        <v>479</v>
      </c>
      <c r="B60" s="41" t="s">
        <v>29</v>
      </c>
      <c r="C60" s="41" t="s">
        <v>19</v>
      </c>
      <c r="D60" s="40" t="s">
        <v>432</v>
      </c>
      <c r="E60" s="81" t="s">
        <v>327</v>
      </c>
      <c r="F60" s="43"/>
      <c r="G60" s="43" t="s">
        <v>75</v>
      </c>
      <c r="H60" s="45"/>
      <c r="I60" s="43" t="s">
        <v>67</v>
      </c>
      <c r="J60" s="79" t="s">
        <v>495</v>
      </c>
      <c r="K60" s="43"/>
      <c r="L60" s="45"/>
      <c r="M60" s="80"/>
      <c r="N60" s="79" t="s">
        <v>14</v>
      </c>
      <c r="O60" s="45" t="s">
        <v>14</v>
      </c>
      <c r="P60" s="80" t="s">
        <v>14</v>
      </c>
      <c r="Q60" s="97">
        <v>900</v>
      </c>
      <c r="R60" s="57">
        <f t="shared" si="0"/>
        <v>900</v>
      </c>
      <c r="S60" s="43" t="s">
        <v>332</v>
      </c>
      <c r="T60" s="58"/>
      <c r="U60" s="58">
        <v>0.9</v>
      </c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35"/>
    </row>
    <row r="61" spans="1:35" ht="15.65" customHeight="1" x14ac:dyDescent="0.35">
      <c r="A61" s="71" t="s">
        <v>479</v>
      </c>
      <c r="B61" s="41" t="s">
        <v>329</v>
      </c>
      <c r="C61" s="41" t="s">
        <v>329</v>
      </c>
      <c r="D61" s="40" t="s">
        <v>432</v>
      </c>
      <c r="E61" s="81" t="s">
        <v>502</v>
      </c>
      <c r="F61" s="42"/>
      <c r="G61" s="43" t="s">
        <v>75</v>
      </c>
      <c r="H61" s="46"/>
      <c r="I61" s="29" t="s">
        <v>67</v>
      </c>
      <c r="J61" s="79"/>
      <c r="K61" s="43"/>
      <c r="L61" s="45"/>
      <c r="M61" s="80"/>
      <c r="N61" s="79" t="s">
        <v>14</v>
      </c>
      <c r="O61" s="45" t="s">
        <v>14</v>
      </c>
      <c r="P61" s="80" t="s">
        <v>14</v>
      </c>
      <c r="Q61" s="99">
        <v>4250</v>
      </c>
      <c r="R61" s="57">
        <f t="shared" si="0"/>
        <v>4250</v>
      </c>
      <c r="S61" s="43" t="s">
        <v>117</v>
      </c>
      <c r="T61" s="60"/>
      <c r="U61" s="60">
        <v>0.25</v>
      </c>
      <c r="V61" s="60">
        <v>0.5</v>
      </c>
      <c r="W61" s="60">
        <v>3</v>
      </c>
      <c r="X61" s="60">
        <v>0.5</v>
      </c>
      <c r="Y61" s="60"/>
      <c r="Z61" s="60"/>
      <c r="AA61" s="60"/>
      <c r="AB61" s="60"/>
      <c r="AC61" s="60"/>
      <c r="AD61" s="60"/>
      <c r="AE61" s="60"/>
      <c r="AF61" s="60"/>
      <c r="AG61" s="60"/>
      <c r="AH61" s="60"/>
    </row>
    <row r="62" spans="1:35" ht="15.65" customHeight="1" x14ac:dyDescent="0.35">
      <c r="A62" s="71" t="s">
        <v>479</v>
      </c>
      <c r="B62" s="41" t="s">
        <v>29</v>
      </c>
      <c r="C62" s="41" t="s">
        <v>29</v>
      </c>
      <c r="D62" s="40" t="s">
        <v>432</v>
      </c>
      <c r="E62" s="81" t="s">
        <v>272</v>
      </c>
      <c r="F62" s="29" t="s">
        <v>273</v>
      </c>
      <c r="G62" s="29" t="s">
        <v>76</v>
      </c>
      <c r="H62" s="30"/>
      <c r="I62" s="29" t="s">
        <v>0</v>
      </c>
      <c r="J62" s="79"/>
      <c r="K62" s="43"/>
      <c r="L62" s="45"/>
      <c r="M62" s="80"/>
      <c r="N62" s="79" t="s">
        <v>14</v>
      </c>
      <c r="O62" s="45" t="s">
        <v>14</v>
      </c>
      <c r="P62" s="80" t="s">
        <v>14</v>
      </c>
      <c r="Q62" s="98">
        <v>11000</v>
      </c>
      <c r="R62" s="57">
        <f t="shared" si="0"/>
        <v>11000</v>
      </c>
      <c r="S62" s="43"/>
      <c r="T62" s="31"/>
      <c r="U62" s="31"/>
      <c r="V62" s="31"/>
      <c r="W62" s="31"/>
      <c r="X62" s="31">
        <v>5</v>
      </c>
      <c r="Y62" s="31">
        <v>6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6"/>
    </row>
    <row r="63" spans="1:35" ht="15.65" customHeight="1" x14ac:dyDescent="0.35">
      <c r="A63" s="71" t="s">
        <v>479</v>
      </c>
      <c r="B63" s="41" t="s">
        <v>29</v>
      </c>
      <c r="C63" s="41" t="s">
        <v>29</v>
      </c>
      <c r="D63" s="40" t="s">
        <v>432</v>
      </c>
      <c r="E63" s="81" t="s">
        <v>501</v>
      </c>
      <c r="F63" s="29"/>
      <c r="G63" s="43" t="s">
        <v>75</v>
      </c>
      <c r="H63" s="30"/>
      <c r="I63" s="29" t="s">
        <v>0</v>
      </c>
      <c r="J63" s="79"/>
      <c r="K63" s="45" t="s">
        <v>386</v>
      </c>
      <c r="L63" s="45"/>
      <c r="M63" s="80"/>
      <c r="N63" s="79" t="s">
        <v>14</v>
      </c>
      <c r="O63" s="45" t="s">
        <v>14</v>
      </c>
      <c r="P63" s="80" t="s">
        <v>14</v>
      </c>
      <c r="Q63" s="98">
        <v>60000</v>
      </c>
      <c r="R63" s="57">
        <f t="shared" si="0"/>
        <v>60000</v>
      </c>
      <c r="S63" s="43"/>
      <c r="T63" s="31"/>
      <c r="U63" s="31"/>
      <c r="V63" s="31">
        <v>5</v>
      </c>
      <c r="W63" s="31">
        <v>10</v>
      </c>
      <c r="X63" s="31">
        <v>10</v>
      </c>
      <c r="Y63" s="31">
        <v>10</v>
      </c>
      <c r="Z63" s="31">
        <v>10</v>
      </c>
      <c r="AA63" s="31">
        <v>10</v>
      </c>
      <c r="AB63" s="31">
        <v>5</v>
      </c>
      <c r="AC63" s="31"/>
      <c r="AD63" s="31"/>
      <c r="AE63" s="31"/>
      <c r="AF63" s="31"/>
      <c r="AG63" s="31"/>
      <c r="AH63" s="31"/>
      <c r="AI63" s="36"/>
    </row>
    <row r="64" spans="1:35" ht="15.65" customHeight="1" x14ac:dyDescent="0.35">
      <c r="A64" s="71" t="s">
        <v>132</v>
      </c>
      <c r="B64" s="41" t="s">
        <v>41</v>
      </c>
      <c r="C64" s="41" t="s">
        <v>41</v>
      </c>
      <c r="D64" s="40" t="s">
        <v>457</v>
      </c>
      <c r="E64" s="81" t="s">
        <v>265</v>
      </c>
      <c r="F64" s="42"/>
      <c r="G64" s="43" t="s">
        <v>75</v>
      </c>
      <c r="H64" s="46"/>
      <c r="I64" s="43" t="s">
        <v>67</v>
      </c>
      <c r="J64" s="79" t="s">
        <v>494</v>
      </c>
      <c r="K64" s="43"/>
      <c r="L64" s="45"/>
      <c r="M64" s="80"/>
      <c r="N64" s="79"/>
      <c r="O64" s="45" t="s">
        <v>14</v>
      </c>
      <c r="P64" s="80" t="s">
        <v>14</v>
      </c>
      <c r="Q64" s="98">
        <v>1700</v>
      </c>
      <c r="R64" s="57">
        <f t="shared" si="0"/>
        <v>1700</v>
      </c>
      <c r="S64" s="43" t="s">
        <v>332</v>
      </c>
      <c r="T64" s="60"/>
      <c r="U64" s="60">
        <v>1.7</v>
      </c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1:91" ht="15.65" customHeight="1" x14ac:dyDescent="0.35">
      <c r="A65" s="71" t="s">
        <v>132</v>
      </c>
      <c r="B65" s="41" t="s">
        <v>49</v>
      </c>
      <c r="C65" s="41" t="s">
        <v>49</v>
      </c>
      <c r="D65" s="40" t="s">
        <v>457</v>
      </c>
      <c r="E65" s="81" t="s">
        <v>245</v>
      </c>
      <c r="F65" s="43" t="s">
        <v>247</v>
      </c>
      <c r="G65" s="43" t="s">
        <v>75</v>
      </c>
      <c r="H65" s="45"/>
      <c r="I65" s="43" t="s">
        <v>58</v>
      </c>
      <c r="J65" s="79"/>
      <c r="K65" s="43"/>
      <c r="L65" s="45"/>
      <c r="M65" s="80"/>
      <c r="N65" s="79" t="s">
        <v>14</v>
      </c>
      <c r="O65" s="45" t="s">
        <v>14</v>
      </c>
      <c r="P65" s="80" t="s">
        <v>14</v>
      </c>
      <c r="Q65" s="97">
        <v>10000</v>
      </c>
      <c r="R65" s="57">
        <f t="shared" si="0"/>
        <v>500</v>
      </c>
      <c r="S65" s="43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>
        <v>0.5</v>
      </c>
      <c r="AG65" s="58"/>
      <c r="AH65" s="58" t="s">
        <v>198</v>
      </c>
      <c r="AI65" s="35"/>
    </row>
    <row r="66" spans="1:91" x14ac:dyDescent="0.35">
      <c r="A66" s="71" t="s">
        <v>133</v>
      </c>
      <c r="B66" s="41" t="s">
        <v>25</v>
      </c>
      <c r="C66" s="41" t="s">
        <v>25</v>
      </c>
      <c r="D66" s="40" t="s">
        <v>456</v>
      </c>
      <c r="E66" s="81" t="s">
        <v>285</v>
      </c>
      <c r="F66" s="43" t="s">
        <v>266</v>
      </c>
      <c r="G66" s="43" t="s">
        <v>75</v>
      </c>
      <c r="H66" s="45"/>
      <c r="I66" s="43" t="s">
        <v>67</v>
      </c>
      <c r="J66" s="79"/>
      <c r="K66" s="43"/>
      <c r="L66" s="45"/>
      <c r="M66" s="80"/>
      <c r="N66" s="79" t="s">
        <v>14</v>
      </c>
      <c r="O66" s="45" t="s">
        <v>14</v>
      </c>
      <c r="P66" s="80" t="s">
        <v>14</v>
      </c>
      <c r="Q66" s="101">
        <v>10000</v>
      </c>
      <c r="R66" s="57">
        <f t="shared" si="0"/>
        <v>10500</v>
      </c>
      <c r="S66" s="43"/>
      <c r="T66" s="58"/>
      <c r="U66" s="58"/>
      <c r="V66" s="58"/>
      <c r="W66" s="58"/>
      <c r="X66" s="58">
        <v>2</v>
      </c>
      <c r="Y66" s="58">
        <v>8</v>
      </c>
      <c r="Z66" s="58"/>
      <c r="AA66" s="58"/>
      <c r="AB66" s="58"/>
      <c r="AC66" s="58"/>
      <c r="AD66" s="58"/>
      <c r="AE66" s="58"/>
      <c r="AF66" s="58">
        <v>0.5</v>
      </c>
      <c r="AG66" s="58"/>
      <c r="AH66" s="58"/>
      <c r="AI66" s="35"/>
    </row>
    <row r="67" spans="1:91" x14ac:dyDescent="0.35">
      <c r="A67" s="71" t="s">
        <v>133</v>
      </c>
      <c r="B67" s="41" t="s">
        <v>21</v>
      </c>
      <c r="C67" s="41" t="s">
        <v>21</v>
      </c>
      <c r="D67" s="40" t="s">
        <v>425</v>
      </c>
      <c r="E67" s="81" t="s">
        <v>518</v>
      </c>
      <c r="F67" s="43"/>
      <c r="G67" s="43" t="s">
        <v>77</v>
      </c>
      <c r="H67" s="45"/>
      <c r="I67" s="43" t="s">
        <v>60</v>
      </c>
      <c r="J67" s="79" t="s">
        <v>494</v>
      </c>
      <c r="K67" s="43"/>
      <c r="L67" s="45"/>
      <c r="M67" s="80"/>
      <c r="N67" s="79"/>
      <c r="O67" s="45"/>
      <c r="P67" s="80" t="s">
        <v>14</v>
      </c>
      <c r="Q67" s="97">
        <v>1800</v>
      </c>
      <c r="R67" s="57">
        <f t="shared" si="0"/>
        <v>1800</v>
      </c>
      <c r="S67" s="43" t="s">
        <v>332</v>
      </c>
      <c r="T67" s="58">
        <v>1.8</v>
      </c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35" t="s">
        <v>179</v>
      </c>
    </row>
    <row r="68" spans="1:91" s="28" customFormat="1" ht="15.65" customHeight="1" x14ac:dyDescent="0.35">
      <c r="A68" s="71" t="s">
        <v>133</v>
      </c>
      <c r="B68" s="41" t="s">
        <v>21</v>
      </c>
      <c r="C68" s="41" t="s">
        <v>21</v>
      </c>
      <c r="D68" s="40" t="s">
        <v>425</v>
      </c>
      <c r="E68" s="81" t="s">
        <v>524</v>
      </c>
      <c r="F68" s="43" t="s">
        <v>123</v>
      </c>
      <c r="G68" s="43" t="s">
        <v>76</v>
      </c>
      <c r="H68" s="45"/>
      <c r="I68" s="43" t="s">
        <v>60</v>
      </c>
      <c r="J68" s="79"/>
      <c r="K68" s="45" t="s">
        <v>385</v>
      </c>
      <c r="L68" s="45"/>
      <c r="M68" s="80"/>
      <c r="N68" s="79"/>
      <c r="O68" s="45" t="s">
        <v>14</v>
      </c>
      <c r="P68" s="80" t="s">
        <v>14</v>
      </c>
      <c r="Q68" s="97">
        <v>13000</v>
      </c>
      <c r="R68" s="57">
        <f t="shared" si="0"/>
        <v>0</v>
      </c>
      <c r="S68" s="43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35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</row>
    <row r="69" spans="1:91" ht="15.65" customHeight="1" x14ac:dyDescent="0.35">
      <c r="A69" s="71" t="s">
        <v>133</v>
      </c>
      <c r="B69" s="41" t="s">
        <v>263</v>
      </c>
      <c r="C69" s="41" t="s">
        <v>263</v>
      </c>
      <c r="D69" s="40" t="s">
        <v>427</v>
      </c>
      <c r="E69" s="81" t="s">
        <v>527</v>
      </c>
      <c r="F69" s="42"/>
      <c r="G69" s="43" t="s">
        <v>75</v>
      </c>
      <c r="H69" s="46"/>
      <c r="I69" s="43" t="s">
        <v>54</v>
      </c>
      <c r="J69" s="79"/>
      <c r="K69" s="43"/>
      <c r="L69" s="45"/>
      <c r="M69" s="80"/>
      <c r="N69" s="79"/>
      <c r="O69" s="45" t="s">
        <v>14</v>
      </c>
      <c r="P69" s="80" t="s">
        <v>14</v>
      </c>
      <c r="Q69" s="97">
        <v>360</v>
      </c>
      <c r="R69" s="57">
        <f t="shared" ref="R69:R132" si="1">SUM(T69:AH69)*1000</f>
        <v>400</v>
      </c>
      <c r="S69" s="43"/>
      <c r="T69" s="60"/>
      <c r="U69" s="60"/>
      <c r="V69" s="60"/>
      <c r="W69" s="58">
        <v>0.4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91" ht="15.65" customHeight="1" x14ac:dyDescent="0.35">
      <c r="A70" s="71" t="s">
        <v>133</v>
      </c>
      <c r="B70" s="41" t="s">
        <v>23</v>
      </c>
      <c r="C70" s="41" t="s">
        <v>23</v>
      </c>
      <c r="D70" s="40" t="s">
        <v>427</v>
      </c>
      <c r="E70" s="81" t="s">
        <v>124</v>
      </c>
      <c r="F70" s="43" t="s">
        <v>85</v>
      </c>
      <c r="G70" s="43" t="s">
        <v>76</v>
      </c>
      <c r="H70" s="45"/>
      <c r="I70" s="43" t="s">
        <v>56</v>
      </c>
      <c r="J70" s="79" t="s">
        <v>494</v>
      </c>
      <c r="K70" s="43"/>
      <c r="L70" s="45"/>
      <c r="M70" s="80"/>
      <c r="N70" s="79"/>
      <c r="O70" s="45" t="s">
        <v>14</v>
      </c>
      <c r="P70" s="80" t="s">
        <v>14</v>
      </c>
      <c r="Q70" s="97">
        <v>4650</v>
      </c>
      <c r="R70" s="57">
        <f t="shared" si="1"/>
        <v>4600</v>
      </c>
      <c r="S70" s="43"/>
      <c r="T70" s="58"/>
      <c r="U70" s="58"/>
      <c r="V70" s="58">
        <v>4.5999999999999996</v>
      </c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35" t="s">
        <v>236</v>
      </c>
    </row>
    <row r="71" spans="1:91" ht="15.65" customHeight="1" x14ac:dyDescent="0.35">
      <c r="A71" s="71" t="s">
        <v>133</v>
      </c>
      <c r="B71" s="41" t="s">
        <v>23</v>
      </c>
      <c r="C71" s="41" t="s">
        <v>23</v>
      </c>
      <c r="D71" s="40" t="s">
        <v>427</v>
      </c>
      <c r="E71" s="82" t="s">
        <v>492</v>
      </c>
      <c r="F71" s="43" t="s">
        <v>412</v>
      </c>
      <c r="G71" s="43" t="s">
        <v>81</v>
      </c>
      <c r="H71" s="45"/>
      <c r="I71" s="43" t="s">
        <v>52</v>
      </c>
      <c r="J71" s="79" t="s">
        <v>494</v>
      </c>
      <c r="K71" s="43"/>
      <c r="L71" s="45"/>
      <c r="M71" s="80"/>
      <c r="N71" s="79" t="s">
        <v>14</v>
      </c>
      <c r="O71" s="45"/>
      <c r="P71" s="80"/>
      <c r="Q71" s="98">
        <v>250</v>
      </c>
      <c r="R71" s="57">
        <f t="shared" si="1"/>
        <v>250</v>
      </c>
      <c r="S71" s="43"/>
      <c r="T71" s="31"/>
      <c r="U71" s="31">
        <v>0.25</v>
      </c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35" t="s">
        <v>127</v>
      </c>
    </row>
    <row r="72" spans="1:91" ht="15.65" customHeight="1" x14ac:dyDescent="0.35">
      <c r="A72" s="71" t="s">
        <v>133</v>
      </c>
      <c r="B72" s="41" t="s">
        <v>23</v>
      </c>
      <c r="C72" s="41" t="s">
        <v>23</v>
      </c>
      <c r="D72" s="40" t="s">
        <v>427</v>
      </c>
      <c r="E72" s="82" t="s">
        <v>525</v>
      </c>
      <c r="F72" s="43" t="s">
        <v>414</v>
      </c>
      <c r="G72" s="43" t="s">
        <v>76</v>
      </c>
      <c r="H72" s="45"/>
      <c r="I72" s="43" t="s">
        <v>52</v>
      </c>
      <c r="J72" s="79"/>
      <c r="K72" s="43"/>
      <c r="L72" s="45"/>
      <c r="M72" s="80"/>
      <c r="N72" s="79"/>
      <c r="O72" s="45" t="s">
        <v>14</v>
      </c>
      <c r="P72" s="80" t="s">
        <v>14</v>
      </c>
      <c r="Q72" s="97">
        <v>1000</v>
      </c>
      <c r="R72" s="57">
        <f t="shared" si="1"/>
        <v>1000</v>
      </c>
      <c r="S72" s="43" t="s">
        <v>332</v>
      </c>
      <c r="T72" s="58"/>
      <c r="U72" s="58"/>
      <c r="V72" s="58">
        <v>1</v>
      </c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35"/>
    </row>
    <row r="73" spans="1:91" ht="15.65" customHeight="1" x14ac:dyDescent="0.35">
      <c r="A73" s="71" t="s">
        <v>133</v>
      </c>
      <c r="B73" s="41" t="s">
        <v>23</v>
      </c>
      <c r="C73" s="41" t="s">
        <v>23</v>
      </c>
      <c r="D73" s="40" t="s">
        <v>427</v>
      </c>
      <c r="E73" s="82" t="s">
        <v>122</v>
      </c>
      <c r="F73" s="43" t="s">
        <v>413</v>
      </c>
      <c r="G73" s="43" t="s">
        <v>76</v>
      </c>
      <c r="H73" s="45"/>
      <c r="I73" s="43" t="s">
        <v>52</v>
      </c>
      <c r="J73" s="79"/>
      <c r="K73" s="43"/>
      <c r="L73" s="45"/>
      <c r="M73" s="80"/>
      <c r="N73" s="79"/>
      <c r="O73" s="45" t="s">
        <v>14</v>
      </c>
      <c r="P73" s="80" t="s">
        <v>14</v>
      </c>
      <c r="Q73" s="97">
        <v>20000</v>
      </c>
      <c r="R73" s="57">
        <f t="shared" si="1"/>
        <v>20000</v>
      </c>
      <c r="S73" s="43"/>
      <c r="T73" s="58"/>
      <c r="U73" s="58"/>
      <c r="V73" s="58"/>
      <c r="W73" s="58"/>
      <c r="X73" s="58">
        <v>10</v>
      </c>
      <c r="Y73" s="58">
        <v>10</v>
      </c>
      <c r="Z73" s="58"/>
      <c r="AA73" s="58"/>
      <c r="AB73" s="58"/>
      <c r="AC73" s="58"/>
      <c r="AD73" s="58"/>
      <c r="AE73" s="58"/>
      <c r="AF73" s="58"/>
      <c r="AG73" s="58"/>
      <c r="AH73" s="58"/>
      <c r="AI73" s="35"/>
    </row>
    <row r="74" spans="1:91" ht="15.65" customHeight="1" x14ac:dyDescent="0.35">
      <c r="A74" s="71" t="s">
        <v>133</v>
      </c>
      <c r="B74" s="41" t="s">
        <v>23</v>
      </c>
      <c r="C74" s="41" t="s">
        <v>23</v>
      </c>
      <c r="D74" s="40" t="s">
        <v>427</v>
      </c>
      <c r="E74" s="82" t="s">
        <v>119</v>
      </c>
      <c r="F74" s="43"/>
      <c r="G74" s="43" t="s">
        <v>81</v>
      </c>
      <c r="H74" s="45"/>
      <c r="I74" s="43" t="s">
        <v>53</v>
      </c>
      <c r="J74" s="79" t="s">
        <v>494</v>
      </c>
      <c r="K74" s="43"/>
      <c r="L74" s="45"/>
      <c r="M74" s="80"/>
      <c r="N74" s="79" t="s">
        <v>14</v>
      </c>
      <c r="O74" s="45"/>
      <c r="P74" s="80"/>
      <c r="Q74" s="97">
        <v>120</v>
      </c>
      <c r="R74" s="57">
        <f t="shared" si="1"/>
        <v>120</v>
      </c>
      <c r="S74" s="43"/>
      <c r="T74" s="58"/>
      <c r="U74" s="58">
        <v>0.12</v>
      </c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35"/>
    </row>
    <row r="75" spans="1:91" ht="15.65" customHeight="1" x14ac:dyDescent="0.35">
      <c r="A75" s="71" t="s">
        <v>133</v>
      </c>
      <c r="B75" s="41" t="s">
        <v>23</v>
      </c>
      <c r="C75" s="41" t="s">
        <v>23</v>
      </c>
      <c r="D75" s="40" t="s">
        <v>455</v>
      </c>
      <c r="E75" s="81" t="s">
        <v>118</v>
      </c>
      <c r="F75" s="43"/>
      <c r="G75" s="43" t="s">
        <v>76</v>
      </c>
      <c r="H75" s="45"/>
      <c r="I75" s="43" t="s">
        <v>55</v>
      </c>
      <c r="J75" s="79"/>
      <c r="K75" s="43"/>
      <c r="L75" s="45"/>
      <c r="M75" s="80"/>
      <c r="N75" s="79"/>
      <c r="O75" s="45" t="s">
        <v>14</v>
      </c>
      <c r="P75" s="80" t="s">
        <v>14</v>
      </c>
      <c r="Q75" s="97">
        <v>360</v>
      </c>
      <c r="R75" s="57">
        <f t="shared" si="1"/>
        <v>400</v>
      </c>
      <c r="S75" s="43"/>
      <c r="T75" s="58"/>
      <c r="U75" s="58"/>
      <c r="V75" s="58"/>
      <c r="W75" s="58">
        <v>0.4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35"/>
    </row>
    <row r="76" spans="1:91" ht="15.65" customHeight="1" x14ac:dyDescent="0.35">
      <c r="A76" s="71" t="s">
        <v>133</v>
      </c>
      <c r="B76" s="41" t="s">
        <v>23</v>
      </c>
      <c r="C76" s="41" t="s">
        <v>23</v>
      </c>
      <c r="D76" s="40" t="s">
        <v>455</v>
      </c>
      <c r="E76" s="81" t="s">
        <v>528</v>
      </c>
      <c r="F76" s="43"/>
      <c r="G76" s="43" t="s">
        <v>76</v>
      </c>
      <c r="H76" s="45"/>
      <c r="I76" s="43" t="s">
        <v>55</v>
      </c>
      <c r="J76" s="79"/>
      <c r="K76" s="43"/>
      <c r="L76" s="45"/>
      <c r="M76" s="80"/>
      <c r="N76" s="79"/>
      <c r="O76" s="45" t="s">
        <v>14</v>
      </c>
      <c r="P76" s="80" t="s">
        <v>14</v>
      </c>
      <c r="Q76" s="97">
        <v>4000</v>
      </c>
      <c r="R76" s="57">
        <f t="shared" si="1"/>
        <v>4000</v>
      </c>
      <c r="S76" s="43"/>
      <c r="T76" s="58"/>
      <c r="U76" s="58"/>
      <c r="V76" s="58"/>
      <c r="W76" s="58">
        <v>4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35"/>
    </row>
    <row r="77" spans="1:91" ht="15.65" customHeight="1" x14ac:dyDescent="0.35">
      <c r="A77" s="71" t="s">
        <v>133</v>
      </c>
      <c r="B77" s="41" t="s">
        <v>23</v>
      </c>
      <c r="C77" s="41" t="s">
        <v>23</v>
      </c>
      <c r="D77" s="40" t="s">
        <v>435</v>
      </c>
      <c r="E77" s="82" t="s">
        <v>262</v>
      </c>
      <c r="F77" s="43"/>
      <c r="G77" s="43" t="s">
        <v>81</v>
      </c>
      <c r="H77" s="45"/>
      <c r="I77" s="43" t="s">
        <v>67</v>
      </c>
      <c r="J77" s="79" t="s">
        <v>494</v>
      </c>
      <c r="K77" s="43"/>
      <c r="L77" s="45"/>
      <c r="M77" s="80"/>
      <c r="N77" s="79" t="s">
        <v>14</v>
      </c>
      <c r="O77" s="45"/>
      <c r="P77" s="80"/>
      <c r="Q77" s="98">
        <v>300</v>
      </c>
      <c r="R77" s="57">
        <f t="shared" si="1"/>
        <v>300</v>
      </c>
      <c r="S77" s="43"/>
      <c r="T77" s="58"/>
      <c r="U77" s="58">
        <v>0.3</v>
      </c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35"/>
    </row>
    <row r="78" spans="1:91" ht="15.65" customHeight="1" x14ac:dyDescent="0.35">
      <c r="A78" s="71" t="s">
        <v>133</v>
      </c>
      <c r="B78" s="41" t="s">
        <v>21</v>
      </c>
      <c r="C78" s="41" t="s">
        <v>21</v>
      </c>
      <c r="D78" s="40" t="s">
        <v>435</v>
      </c>
      <c r="E78" s="81" t="s">
        <v>125</v>
      </c>
      <c r="F78" s="43" t="s">
        <v>126</v>
      </c>
      <c r="G78" s="43" t="s">
        <v>76</v>
      </c>
      <c r="H78" s="45"/>
      <c r="I78" s="43" t="s">
        <v>0</v>
      </c>
      <c r="J78" s="79"/>
      <c r="K78" s="43"/>
      <c r="L78" s="45" t="s">
        <v>14</v>
      </c>
      <c r="M78" s="80"/>
      <c r="N78" s="79"/>
      <c r="O78" s="45" t="s">
        <v>14</v>
      </c>
      <c r="P78" s="80" t="s">
        <v>14</v>
      </c>
      <c r="Q78" s="98">
        <v>4000</v>
      </c>
      <c r="R78" s="57">
        <f t="shared" si="1"/>
        <v>4000</v>
      </c>
      <c r="S78" s="43"/>
      <c r="T78" s="58"/>
      <c r="U78" s="58"/>
      <c r="V78" s="58"/>
      <c r="W78" s="58"/>
      <c r="X78" s="58"/>
      <c r="Y78" s="58"/>
      <c r="Z78" s="58">
        <v>2</v>
      </c>
      <c r="AA78" s="58">
        <v>2</v>
      </c>
      <c r="AB78" s="58"/>
      <c r="AC78" s="58"/>
      <c r="AD78" s="58"/>
      <c r="AE78" s="58"/>
      <c r="AF78" s="58"/>
      <c r="AG78" s="58"/>
      <c r="AH78" s="58"/>
      <c r="AI78" s="35"/>
    </row>
    <row r="79" spans="1:91" ht="15.65" customHeight="1" x14ac:dyDescent="0.35">
      <c r="A79" s="71" t="s">
        <v>133</v>
      </c>
      <c r="B79" s="41" t="s">
        <v>21</v>
      </c>
      <c r="C79" s="41" t="s">
        <v>21</v>
      </c>
      <c r="D79" s="40" t="s">
        <v>435</v>
      </c>
      <c r="E79" s="81" t="s">
        <v>120</v>
      </c>
      <c r="F79" s="43"/>
      <c r="G79" s="43" t="s">
        <v>76</v>
      </c>
      <c r="H79" s="45"/>
      <c r="I79" s="43" t="s">
        <v>0</v>
      </c>
      <c r="J79" s="79"/>
      <c r="K79" s="43"/>
      <c r="L79" s="45"/>
      <c r="M79" s="80"/>
      <c r="N79" s="79"/>
      <c r="O79" s="45" t="s">
        <v>14</v>
      </c>
      <c r="P79" s="80" t="s">
        <v>14</v>
      </c>
      <c r="Q79" s="98">
        <v>1000</v>
      </c>
      <c r="R79" s="57">
        <f t="shared" si="1"/>
        <v>1000</v>
      </c>
      <c r="S79" s="43"/>
      <c r="T79" s="58"/>
      <c r="U79" s="58"/>
      <c r="V79" s="58"/>
      <c r="W79" s="58"/>
      <c r="X79" s="58"/>
      <c r="Y79" s="58"/>
      <c r="Z79" s="58">
        <v>1</v>
      </c>
      <c r="AA79" s="58"/>
      <c r="AB79" s="58"/>
      <c r="AC79" s="58"/>
      <c r="AD79" s="58"/>
      <c r="AE79" s="58"/>
      <c r="AF79" s="58"/>
      <c r="AG79" s="58"/>
      <c r="AH79" s="58"/>
      <c r="AI79" s="35"/>
    </row>
    <row r="80" spans="1:91" ht="15.65" customHeight="1" x14ac:dyDescent="0.35">
      <c r="A80" s="71" t="s">
        <v>133</v>
      </c>
      <c r="B80" s="41" t="s">
        <v>21</v>
      </c>
      <c r="C80" s="41" t="s">
        <v>21</v>
      </c>
      <c r="D80" s="40" t="s">
        <v>435</v>
      </c>
      <c r="E80" s="81" t="s">
        <v>121</v>
      </c>
      <c r="F80" s="43"/>
      <c r="G80" s="43" t="s">
        <v>77</v>
      </c>
      <c r="H80" s="45"/>
      <c r="I80" s="43" t="s">
        <v>0</v>
      </c>
      <c r="J80" s="79"/>
      <c r="K80" s="43"/>
      <c r="L80" s="45"/>
      <c r="M80" s="80"/>
      <c r="N80" s="79"/>
      <c r="O80" s="45" t="s">
        <v>14</v>
      </c>
      <c r="P80" s="80" t="s">
        <v>14</v>
      </c>
      <c r="Q80" s="98">
        <v>1000</v>
      </c>
      <c r="R80" s="57">
        <f t="shared" si="1"/>
        <v>1000</v>
      </c>
      <c r="S80" s="43"/>
      <c r="T80" s="58"/>
      <c r="U80" s="58"/>
      <c r="V80" s="58"/>
      <c r="W80" s="58"/>
      <c r="X80" s="58"/>
      <c r="Y80" s="58"/>
      <c r="Z80" s="58"/>
      <c r="AA80" s="58">
        <v>1</v>
      </c>
      <c r="AB80" s="58"/>
      <c r="AC80" s="58"/>
      <c r="AD80" s="58"/>
      <c r="AE80" s="58"/>
      <c r="AF80" s="58"/>
      <c r="AG80" s="58"/>
      <c r="AH80" s="58"/>
      <c r="AI80" s="35"/>
    </row>
    <row r="81" spans="1:35" ht="15.65" customHeight="1" x14ac:dyDescent="0.35">
      <c r="A81" s="71" t="s">
        <v>133</v>
      </c>
      <c r="B81" s="41" t="s">
        <v>263</v>
      </c>
      <c r="C81" s="41" t="s">
        <v>263</v>
      </c>
      <c r="D81" s="40" t="s">
        <v>449</v>
      </c>
      <c r="E81" s="81" t="s">
        <v>374</v>
      </c>
      <c r="F81" s="42"/>
      <c r="G81" s="43" t="s">
        <v>76</v>
      </c>
      <c r="H81" s="46"/>
      <c r="I81" s="43" t="s">
        <v>64</v>
      </c>
      <c r="J81" s="79"/>
      <c r="K81" s="43"/>
      <c r="L81" s="45"/>
      <c r="M81" s="80"/>
      <c r="N81" s="79"/>
      <c r="O81" s="45" t="s">
        <v>14</v>
      </c>
      <c r="P81" s="80" t="s">
        <v>14</v>
      </c>
      <c r="Q81" s="98">
        <v>1500</v>
      </c>
      <c r="R81" s="57">
        <f t="shared" si="1"/>
        <v>1500</v>
      </c>
      <c r="S81" s="43"/>
      <c r="T81" s="60"/>
      <c r="U81" s="60"/>
      <c r="V81" s="60"/>
      <c r="W81" s="60">
        <v>1.5</v>
      </c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</row>
    <row r="82" spans="1:35" ht="15.65" customHeight="1" x14ac:dyDescent="0.35">
      <c r="A82" s="71" t="s">
        <v>133</v>
      </c>
      <c r="B82" s="41" t="s">
        <v>23</v>
      </c>
      <c r="C82" s="41" t="s">
        <v>23</v>
      </c>
      <c r="D82" s="40" t="s">
        <v>449</v>
      </c>
      <c r="E82" s="81" t="s">
        <v>520</v>
      </c>
      <c r="F82" s="43"/>
      <c r="G82" s="43" t="s">
        <v>76</v>
      </c>
      <c r="H82" s="45" t="s">
        <v>1</v>
      </c>
      <c r="I82" s="43" t="s">
        <v>66</v>
      </c>
      <c r="J82" s="79" t="s">
        <v>494</v>
      </c>
      <c r="K82" s="43"/>
      <c r="L82" s="45"/>
      <c r="M82" s="80"/>
      <c r="N82" s="79"/>
      <c r="O82" s="45" t="s">
        <v>14</v>
      </c>
      <c r="P82" s="80" t="s">
        <v>14</v>
      </c>
      <c r="Q82" s="97">
        <v>985</v>
      </c>
      <c r="R82" s="57">
        <f t="shared" si="1"/>
        <v>0</v>
      </c>
      <c r="S82" s="43" t="s">
        <v>332</v>
      </c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35"/>
    </row>
    <row r="83" spans="1:35" ht="15.65" customHeight="1" x14ac:dyDescent="0.35">
      <c r="A83" s="71" t="s">
        <v>133</v>
      </c>
      <c r="B83" s="41" t="s">
        <v>263</v>
      </c>
      <c r="C83" s="41" t="s">
        <v>263</v>
      </c>
      <c r="D83" s="40" t="s">
        <v>449</v>
      </c>
      <c r="E83" s="81" t="s">
        <v>526</v>
      </c>
      <c r="F83" s="42"/>
      <c r="G83" s="43" t="s">
        <v>76</v>
      </c>
      <c r="H83" s="46"/>
      <c r="I83" s="43" t="s">
        <v>65</v>
      </c>
      <c r="J83" s="79"/>
      <c r="K83" s="43"/>
      <c r="L83" s="45"/>
      <c r="M83" s="80"/>
      <c r="N83" s="79"/>
      <c r="O83" s="45" t="s">
        <v>14</v>
      </c>
      <c r="P83" s="80" t="s">
        <v>14</v>
      </c>
      <c r="Q83" s="97">
        <v>360</v>
      </c>
      <c r="R83" s="57">
        <f t="shared" si="1"/>
        <v>400</v>
      </c>
      <c r="S83" s="43"/>
      <c r="T83" s="60"/>
      <c r="U83" s="60">
        <v>0.4</v>
      </c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</row>
    <row r="84" spans="1:35" ht="15.65" customHeight="1" x14ac:dyDescent="0.35">
      <c r="A84" s="71" t="s">
        <v>133</v>
      </c>
      <c r="B84" s="41" t="s">
        <v>263</v>
      </c>
      <c r="C84" s="41" t="s">
        <v>263</v>
      </c>
      <c r="D84" s="40" t="s">
        <v>449</v>
      </c>
      <c r="E84" s="81" t="s">
        <v>373</v>
      </c>
      <c r="F84" s="42"/>
      <c r="G84" s="43" t="s">
        <v>76</v>
      </c>
      <c r="H84" s="46"/>
      <c r="I84" s="43" t="s">
        <v>63</v>
      </c>
      <c r="J84" s="79"/>
      <c r="K84" s="43"/>
      <c r="L84" s="45"/>
      <c r="M84" s="80"/>
      <c r="N84" s="79"/>
      <c r="O84" s="45" t="s">
        <v>14</v>
      </c>
      <c r="P84" s="80" t="s">
        <v>14</v>
      </c>
      <c r="Q84" s="98">
        <v>500</v>
      </c>
      <c r="R84" s="57">
        <f t="shared" si="1"/>
        <v>500</v>
      </c>
      <c r="S84" s="43"/>
      <c r="T84" s="60"/>
      <c r="U84" s="60">
        <v>0.5</v>
      </c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</row>
    <row r="85" spans="1:35" ht="15.65" customHeight="1" x14ac:dyDescent="0.35">
      <c r="A85" s="71" t="s">
        <v>482</v>
      </c>
      <c r="B85" s="41" t="s">
        <v>19</v>
      </c>
      <c r="C85" s="41" t="s">
        <v>19</v>
      </c>
      <c r="D85" s="40" t="s">
        <v>424</v>
      </c>
      <c r="E85" s="81" t="s">
        <v>280</v>
      </c>
      <c r="F85" s="29"/>
      <c r="G85" s="29" t="s">
        <v>75</v>
      </c>
      <c r="H85" s="30"/>
      <c r="I85" s="29" t="s">
        <v>0</v>
      </c>
      <c r="J85" s="79"/>
      <c r="K85" s="43"/>
      <c r="L85" s="45"/>
      <c r="M85" s="80"/>
      <c r="N85" s="79"/>
      <c r="O85" s="45" t="s">
        <v>14</v>
      </c>
      <c r="P85" s="80" t="s">
        <v>14</v>
      </c>
      <c r="Q85" s="98">
        <v>1000</v>
      </c>
      <c r="R85" s="57">
        <f t="shared" si="1"/>
        <v>1000</v>
      </c>
      <c r="S85" s="43"/>
      <c r="T85" s="31"/>
      <c r="U85" s="31"/>
      <c r="V85" s="31"/>
      <c r="W85" s="31"/>
      <c r="X85" s="31">
        <v>0.1</v>
      </c>
      <c r="Y85" s="31">
        <v>0.9</v>
      </c>
      <c r="Z85" s="31"/>
      <c r="AA85" s="31"/>
      <c r="AB85" s="31"/>
      <c r="AC85" s="31"/>
      <c r="AD85" s="31"/>
      <c r="AE85" s="31"/>
      <c r="AF85" s="31"/>
      <c r="AG85" s="31"/>
      <c r="AH85" s="31"/>
      <c r="AI85" s="36"/>
    </row>
    <row r="86" spans="1:35" ht="15.65" customHeight="1" x14ac:dyDescent="0.35">
      <c r="A86" s="71" t="s">
        <v>482</v>
      </c>
      <c r="B86" s="41" t="s">
        <v>19</v>
      </c>
      <c r="C86" s="41" t="s">
        <v>19</v>
      </c>
      <c r="D86" s="40" t="s">
        <v>424</v>
      </c>
      <c r="E86" s="81" t="s">
        <v>499</v>
      </c>
      <c r="F86" s="29"/>
      <c r="G86" s="29" t="s">
        <v>75</v>
      </c>
      <c r="H86" s="30"/>
      <c r="I86" s="29" t="s">
        <v>0</v>
      </c>
      <c r="J86" s="79"/>
      <c r="K86" s="43"/>
      <c r="L86" s="45"/>
      <c r="M86" s="80"/>
      <c r="N86" s="79"/>
      <c r="O86" s="45" t="s">
        <v>14</v>
      </c>
      <c r="P86" s="80" t="s">
        <v>14</v>
      </c>
      <c r="Q86" s="98">
        <v>2250</v>
      </c>
      <c r="R86" s="57">
        <f t="shared" si="1"/>
        <v>2200</v>
      </c>
      <c r="S86" s="43"/>
      <c r="T86" s="31"/>
      <c r="U86" s="31">
        <v>0.3</v>
      </c>
      <c r="V86" s="31">
        <v>0.3</v>
      </c>
      <c r="W86" s="31">
        <v>0.5</v>
      </c>
      <c r="X86" s="31">
        <v>1.1000000000000001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6"/>
    </row>
    <row r="87" spans="1:35" ht="15.65" customHeight="1" x14ac:dyDescent="0.35">
      <c r="A87" s="71" t="s">
        <v>482</v>
      </c>
      <c r="B87" s="41" t="s">
        <v>23</v>
      </c>
      <c r="C87" s="41" t="s">
        <v>23</v>
      </c>
      <c r="D87" s="40" t="s">
        <v>424</v>
      </c>
      <c r="E87" s="81" t="s">
        <v>281</v>
      </c>
      <c r="F87" s="29"/>
      <c r="G87" s="29" t="s">
        <v>75</v>
      </c>
      <c r="H87" s="30"/>
      <c r="I87" s="29" t="s">
        <v>0</v>
      </c>
      <c r="J87" s="79"/>
      <c r="K87" s="43"/>
      <c r="L87" s="45"/>
      <c r="M87" s="80"/>
      <c r="N87" s="79"/>
      <c r="O87" s="45" t="s">
        <v>14</v>
      </c>
      <c r="P87" s="80" t="s">
        <v>14</v>
      </c>
      <c r="Q87" s="98">
        <v>2000</v>
      </c>
      <c r="R87" s="57">
        <f t="shared" si="1"/>
        <v>2000</v>
      </c>
      <c r="S87" s="43"/>
      <c r="T87" s="31"/>
      <c r="U87" s="31"/>
      <c r="V87" s="31"/>
      <c r="W87" s="31"/>
      <c r="X87" s="31"/>
      <c r="Y87" s="31">
        <v>1</v>
      </c>
      <c r="Z87" s="31">
        <v>1</v>
      </c>
      <c r="AA87" s="31"/>
      <c r="AB87" s="31"/>
      <c r="AC87" s="31"/>
      <c r="AD87" s="31"/>
      <c r="AE87" s="31"/>
      <c r="AF87" s="31"/>
      <c r="AG87" s="31"/>
      <c r="AH87" s="31"/>
      <c r="AI87" s="36"/>
    </row>
    <row r="88" spans="1:35" ht="15.65" customHeight="1" x14ac:dyDescent="0.35">
      <c r="A88" s="71" t="s">
        <v>482</v>
      </c>
      <c r="B88" s="41" t="s">
        <v>19</v>
      </c>
      <c r="C88" s="41" t="s">
        <v>19</v>
      </c>
      <c r="D88" s="40" t="s">
        <v>424</v>
      </c>
      <c r="E88" s="81" t="s">
        <v>498</v>
      </c>
      <c r="F88" s="29"/>
      <c r="G88" s="29" t="s">
        <v>75</v>
      </c>
      <c r="H88" s="30"/>
      <c r="I88" s="29" t="s">
        <v>0</v>
      </c>
      <c r="J88" s="79"/>
      <c r="K88" s="43"/>
      <c r="L88" s="45"/>
      <c r="M88" s="80"/>
      <c r="N88" s="79"/>
      <c r="O88" s="45" t="s">
        <v>14</v>
      </c>
      <c r="P88" s="80" t="s">
        <v>14</v>
      </c>
      <c r="Q88" s="98">
        <v>2000</v>
      </c>
      <c r="R88" s="57">
        <f t="shared" si="1"/>
        <v>2000</v>
      </c>
      <c r="S88" s="43"/>
      <c r="T88" s="31"/>
      <c r="U88" s="31"/>
      <c r="V88" s="31"/>
      <c r="W88" s="31"/>
      <c r="X88" s="31">
        <v>0.5</v>
      </c>
      <c r="Y88" s="31">
        <v>1.5</v>
      </c>
      <c r="Z88" s="31"/>
      <c r="AA88" s="31"/>
      <c r="AB88" s="31"/>
      <c r="AC88" s="31"/>
      <c r="AD88" s="31"/>
      <c r="AE88" s="31"/>
      <c r="AF88" s="31"/>
      <c r="AG88" s="31"/>
      <c r="AH88" s="31"/>
      <c r="AI88" s="36"/>
    </row>
    <row r="89" spans="1:35" ht="15.65" customHeight="1" x14ac:dyDescent="0.35">
      <c r="A89" s="71" t="s">
        <v>482</v>
      </c>
      <c r="B89" s="41" t="s">
        <v>23</v>
      </c>
      <c r="C89" s="41" t="s">
        <v>23</v>
      </c>
      <c r="D89" s="40" t="s">
        <v>424</v>
      </c>
      <c r="E89" s="81" t="s">
        <v>500</v>
      </c>
      <c r="F89" s="29"/>
      <c r="G89" s="29" t="s">
        <v>75</v>
      </c>
      <c r="H89" s="30"/>
      <c r="I89" s="29" t="s">
        <v>0</v>
      </c>
      <c r="J89" s="79"/>
      <c r="K89" s="43"/>
      <c r="L89" s="45"/>
      <c r="M89" s="80"/>
      <c r="N89" s="79"/>
      <c r="O89" s="45" t="s">
        <v>14</v>
      </c>
      <c r="P89" s="80" t="s">
        <v>14</v>
      </c>
      <c r="Q89" s="98">
        <v>2000</v>
      </c>
      <c r="R89" s="57">
        <f t="shared" si="1"/>
        <v>2000</v>
      </c>
      <c r="S89" s="43"/>
      <c r="T89" s="31"/>
      <c r="U89" s="31"/>
      <c r="V89" s="31"/>
      <c r="W89" s="31"/>
      <c r="X89" s="31"/>
      <c r="Y89" s="31"/>
      <c r="Z89" s="31">
        <v>1</v>
      </c>
      <c r="AA89" s="31">
        <v>1</v>
      </c>
      <c r="AB89" s="31"/>
      <c r="AC89" s="31"/>
      <c r="AD89" s="31"/>
      <c r="AE89" s="31"/>
      <c r="AF89" s="31"/>
      <c r="AG89" s="31"/>
      <c r="AH89" s="31"/>
      <c r="AI89" s="36"/>
    </row>
    <row r="90" spans="1:35" ht="15.65" customHeight="1" x14ac:dyDescent="0.35">
      <c r="A90" s="71" t="s">
        <v>482</v>
      </c>
      <c r="B90" s="41" t="s">
        <v>19</v>
      </c>
      <c r="C90" s="41" t="s">
        <v>19</v>
      </c>
      <c r="D90" s="40" t="s">
        <v>424</v>
      </c>
      <c r="E90" s="81" t="s">
        <v>282</v>
      </c>
      <c r="F90" s="29"/>
      <c r="G90" s="29" t="s">
        <v>75</v>
      </c>
      <c r="H90" s="30"/>
      <c r="I90" s="29" t="s">
        <v>0</v>
      </c>
      <c r="J90" s="79"/>
      <c r="K90" s="43"/>
      <c r="L90" s="45"/>
      <c r="M90" s="80"/>
      <c r="N90" s="79"/>
      <c r="O90" s="45" t="s">
        <v>14</v>
      </c>
      <c r="P90" s="80" t="s">
        <v>14</v>
      </c>
      <c r="Q90" s="98">
        <v>7000</v>
      </c>
      <c r="R90" s="57">
        <f t="shared" si="1"/>
        <v>7125</v>
      </c>
      <c r="S90" s="43"/>
      <c r="T90" s="31"/>
      <c r="U90" s="31"/>
      <c r="V90" s="31"/>
      <c r="W90" s="31"/>
      <c r="X90" s="31"/>
      <c r="Y90" s="31">
        <v>0.17499999999999999</v>
      </c>
      <c r="Z90" s="31">
        <v>1.95</v>
      </c>
      <c r="AA90" s="31">
        <v>4.5999999999999996</v>
      </c>
      <c r="AB90" s="31">
        <v>0.4</v>
      </c>
      <c r="AC90" s="31"/>
      <c r="AD90" s="31"/>
      <c r="AE90" s="31"/>
      <c r="AF90" s="31"/>
      <c r="AG90" s="31"/>
      <c r="AH90" s="31"/>
      <c r="AI90" s="36"/>
    </row>
    <row r="91" spans="1:35" ht="15.65" customHeight="1" x14ac:dyDescent="0.35">
      <c r="A91" s="71" t="s">
        <v>134</v>
      </c>
      <c r="B91" s="41" t="s">
        <v>23</v>
      </c>
      <c r="C91" s="41" t="s">
        <v>23</v>
      </c>
      <c r="D91" s="40" t="s">
        <v>434</v>
      </c>
      <c r="E91" s="81" t="s">
        <v>83</v>
      </c>
      <c r="F91" s="43" t="s">
        <v>180</v>
      </c>
      <c r="G91" s="43" t="s">
        <v>77</v>
      </c>
      <c r="H91" s="45" t="s">
        <v>70</v>
      </c>
      <c r="I91" s="43" t="s">
        <v>0</v>
      </c>
      <c r="J91" s="79" t="s">
        <v>495</v>
      </c>
      <c r="K91" s="43"/>
      <c r="L91" s="45" t="s">
        <v>14</v>
      </c>
      <c r="M91" s="80"/>
      <c r="N91" s="79"/>
      <c r="O91" s="45" t="s">
        <v>14</v>
      </c>
      <c r="P91" s="80" t="s">
        <v>14</v>
      </c>
      <c r="Q91" s="97">
        <v>3600</v>
      </c>
      <c r="R91" s="57">
        <f t="shared" si="1"/>
        <v>3800</v>
      </c>
      <c r="S91" s="43"/>
      <c r="T91" s="58"/>
      <c r="U91" s="58">
        <v>1.9</v>
      </c>
      <c r="V91" s="58">
        <v>1.9</v>
      </c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35" t="s">
        <v>86</v>
      </c>
    </row>
    <row r="92" spans="1:35" ht="15.65" customHeight="1" x14ac:dyDescent="0.35">
      <c r="A92" s="71" t="s">
        <v>134</v>
      </c>
      <c r="B92" s="41" t="s">
        <v>23</v>
      </c>
      <c r="C92" s="41" t="s">
        <v>23</v>
      </c>
      <c r="D92" s="40" t="s">
        <v>434</v>
      </c>
      <c r="E92" s="81" t="s">
        <v>363</v>
      </c>
      <c r="F92" s="43"/>
      <c r="G92" s="43" t="s">
        <v>77</v>
      </c>
      <c r="H92" s="45"/>
      <c r="I92" s="43" t="s">
        <v>0</v>
      </c>
      <c r="J92" s="79" t="s">
        <v>495</v>
      </c>
      <c r="K92" s="43"/>
      <c r="L92" s="45" t="s">
        <v>14</v>
      </c>
      <c r="M92" s="80"/>
      <c r="N92" s="79"/>
      <c r="O92" s="45" t="s">
        <v>14</v>
      </c>
      <c r="P92" s="80" t="s">
        <v>14</v>
      </c>
      <c r="Q92" s="97">
        <v>3300</v>
      </c>
      <c r="R92" s="57">
        <f t="shared" si="1"/>
        <v>3300</v>
      </c>
      <c r="S92" s="43"/>
      <c r="T92" s="58"/>
      <c r="U92" s="58"/>
      <c r="V92" s="58"/>
      <c r="W92" s="58">
        <v>1.7</v>
      </c>
      <c r="X92" s="58">
        <v>1.6</v>
      </c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35"/>
    </row>
    <row r="93" spans="1:35" ht="15.65" customHeight="1" x14ac:dyDescent="0.35">
      <c r="A93" s="71" t="s">
        <v>134</v>
      </c>
      <c r="B93" s="41" t="s">
        <v>23</v>
      </c>
      <c r="C93" s="41" t="s">
        <v>23</v>
      </c>
      <c r="D93" s="40" t="s">
        <v>434</v>
      </c>
      <c r="E93" s="81" t="s">
        <v>84</v>
      </c>
      <c r="F93" s="43" t="s">
        <v>85</v>
      </c>
      <c r="G93" s="43" t="s">
        <v>77</v>
      </c>
      <c r="H93" s="45" t="s">
        <v>70</v>
      </c>
      <c r="I93" s="43" t="s">
        <v>0</v>
      </c>
      <c r="J93" s="79" t="s">
        <v>495</v>
      </c>
      <c r="K93" s="43"/>
      <c r="L93" s="45" t="s">
        <v>14</v>
      </c>
      <c r="M93" s="80"/>
      <c r="N93" s="79"/>
      <c r="O93" s="45" t="s">
        <v>14</v>
      </c>
      <c r="P93" s="80" t="s">
        <v>14</v>
      </c>
      <c r="Q93" s="97">
        <v>3300</v>
      </c>
      <c r="R93" s="57">
        <f t="shared" si="1"/>
        <v>3300</v>
      </c>
      <c r="S93" s="43"/>
      <c r="T93" s="58"/>
      <c r="U93" s="58"/>
      <c r="V93" s="58">
        <v>1.7</v>
      </c>
      <c r="W93" s="58">
        <v>1.6</v>
      </c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35" t="s">
        <v>185</v>
      </c>
    </row>
    <row r="94" spans="1:35" ht="15.65" customHeight="1" x14ac:dyDescent="0.35">
      <c r="A94" s="71" t="s">
        <v>134</v>
      </c>
      <c r="B94" s="41" t="s">
        <v>23</v>
      </c>
      <c r="C94" s="41" t="s">
        <v>23</v>
      </c>
      <c r="D94" s="40" t="s">
        <v>434</v>
      </c>
      <c r="E94" s="81" t="s">
        <v>523</v>
      </c>
      <c r="F94" s="43"/>
      <c r="G94" s="43" t="s">
        <v>77</v>
      </c>
      <c r="H94" s="45"/>
      <c r="I94" s="43" t="s">
        <v>0</v>
      </c>
      <c r="J94" s="79" t="s">
        <v>494</v>
      </c>
      <c r="K94" s="43"/>
      <c r="L94" s="45" t="s">
        <v>14</v>
      </c>
      <c r="M94" s="80"/>
      <c r="N94" s="79"/>
      <c r="O94" s="45" t="s">
        <v>14</v>
      </c>
      <c r="P94" s="80" t="s">
        <v>14</v>
      </c>
      <c r="Q94" s="97">
        <v>8300</v>
      </c>
      <c r="R94" s="57">
        <f t="shared" si="1"/>
        <v>8299.9999999999982</v>
      </c>
      <c r="S94" s="43"/>
      <c r="T94" s="58"/>
      <c r="U94" s="58"/>
      <c r="V94" s="58"/>
      <c r="W94" s="58"/>
      <c r="X94" s="58"/>
      <c r="Y94" s="58">
        <v>1.7</v>
      </c>
      <c r="Z94" s="58">
        <v>1.6</v>
      </c>
      <c r="AA94" s="58">
        <v>1.7</v>
      </c>
      <c r="AB94" s="58">
        <v>1.6</v>
      </c>
      <c r="AC94" s="58">
        <v>1.7</v>
      </c>
      <c r="AD94" s="58"/>
      <c r="AE94" s="58"/>
      <c r="AF94" s="58"/>
      <c r="AG94" s="58"/>
      <c r="AH94" s="58"/>
      <c r="AI94" s="35"/>
    </row>
    <row r="95" spans="1:35" ht="15.65" customHeight="1" x14ac:dyDescent="0.35">
      <c r="A95" s="71" t="s">
        <v>134</v>
      </c>
      <c r="B95" s="41" t="s">
        <v>23</v>
      </c>
      <c r="C95" s="41" t="s">
        <v>23</v>
      </c>
      <c r="D95" s="40" t="s">
        <v>443</v>
      </c>
      <c r="E95" s="82" t="s">
        <v>87</v>
      </c>
      <c r="F95" s="43" t="s">
        <v>181</v>
      </c>
      <c r="G95" s="43" t="s">
        <v>81</v>
      </c>
      <c r="H95" s="45" t="s">
        <v>72</v>
      </c>
      <c r="I95" s="43" t="s">
        <v>0</v>
      </c>
      <c r="J95" s="79" t="s">
        <v>494</v>
      </c>
      <c r="K95" s="43"/>
      <c r="L95" s="45"/>
      <c r="M95" s="80"/>
      <c r="N95" s="79" t="s">
        <v>14</v>
      </c>
      <c r="O95" s="45"/>
      <c r="P95" s="80"/>
      <c r="Q95" s="97">
        <v>1060</v>
      </c>
      <c r="R95" s="57">
        <f t="shared" si="1"/>
        <v>1100</v>
      </c>
      <c r="S95" s="43"/>
      <c r="T95" s="58"/>
      <c r="U95" s="58">
        <v>1.1000000000000001</v>
      </c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35" t="s">
        <v>186</v>
      </c>
    </row>
    <row r="96" spans="1:35" ht="15.65" customHeight="1" x14ac:dyDescent="0.35">
      <c r="A96" s="71" t="s">
        <v>134</v>
      </c>
      <c r="B96" s="41" t="s">
        <v>23</v>
      </c>
      <c r="C96" s="41" t="s">
        <v>23</v>
      </c>
      <c r="D96" s="40" t="s">
        <v>443</v>
      </c>
      <c r="E96" s="81" t="s">
        <v>88</v>
      </c>
      <c r="F96" s="43" t="s">
        <v>89</v>
      </c>
      <c r="G96" s="43" t="s">
        <v>76</v>
      </c>
      <c r="H96" s="45" t="s">
        <v>72</v>
      </c>
      <c r="I96" s="43" t="s">
        <v>0</v>
      </c>
      <c r="J96" s="79"/>
      <c r="K96" s="43"/>
      <c r="L96" s="45"/>
      <c r="M96" s="80"/>
      <c r="N96" s="79"/>
      <c r="O96" s="45" t="s">
        <v>14</v>
      </c>
      <c r="P96" s="80" t="s">
        <v>14</v>
      </c>
      <c r="Q96" s="97">
        <v>1000</v>
      </c>
      <c r="R96" s="57">
        <f t="shared" si="1"/>
        <v>1000</v>
      </c>
      <c r="S96" s="43"/>
      <c r="T96" s="58"/>
      <c r="U96" s="58"/>
      <c r="V96" s="58"/>
      <c r="W96" s="58">
        <v>0.5</v>
      </c>
      <c r="X96" s="58">
        <v>0.5</v>
      </c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35" t="s">
        <v>187</v>
      </c>
    </row>
    <row r="97" spans="1:35" ht="15.65" customHeight="1" x14ac:dyDescent="0.35">
      <c r="A97" s="71" t="s">
        <v>134</v>
      </c>
      <c r="B97" s="41" t="s">
        <v>23</v>
      </c>
      <c r="C97" s="41" t="s">
        <v>23</v>
      </c>
      <c r="D97" s="40" t="s">
        <v>443</v>
      </c>
      <c r="E97" s="81" t="s">
        <v>90</v>
      </c>
      <c r="F97" s="43" t="s">
        <v>95</v>
      </c>
      <c r="G97" s="43" t="s">
        <v>76</v>
      </c>
      <c r="H97" s="45" t="s">
        <v>70</v>
      </c>
      <c r="I97" s="43" t="s">
        <v>0</v>
      </c>
      <c r="J97" s="79"/>
      <c r="K97" s="43"/>
      <c r="L97" s="45"/>
      <c r="M97" s="80"/>
      <c r="N97" s="45"/>
      <c r="O97" s="45" t="s">
        <v>14</v>
      </c>
      <c r="P97" s="80" t="s">
        <v>14</v>
      </c>
      <c r="Q97" s="97">
        <v>750</v>
      </c>
      <c r="R97" s="57">
        <f t="shared" si="1"/>
        <v>750</v>
      </c>
      <c r="S97" s="43"/>
      <c r="T97" s="58"/>
      <c r="U97" s="58">
        <v>0.75</v>
      </c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35" t="s">
        <v>91</v>
      </c>
    </row>
    <row r="98" spans="1:35" ht="15.65" customHeight="1" x14ac:dyDescent="0.35">
      <c r="A98" s="71" t="s">
        <v>134</v>
      </c>
      <c r="B98" s="41" t="s">
        <v>23</v>
      </c>
      <c r="C98" s="41" t="s">
        <v>23</v>
      </c>
      <c r="D98" s="40" t="s">
        <v>443</v>
      </c>
      <c r="E98" s="81" t="s">
        <v>94</v>
      </c>
      <c r="F98" s="43" t="s">
        <v>156</v>
      </c>
      <c r="G98" s="43" t="s">
        <v>76</v>
      </c>
      <c r="H98" s="45" t="s">
        <v>72</v>
      </c>
      <c r="I98" s="43" t="s">
        <v>0</v>
      </c>
      <c r="J98" s="79"/>
      <c r="K98" s="43"/>
      <c r="L98" s="45"/>
      <c r="M98" s="80"/>
      <c r="N98" s="79"/>
      <c r="O98" s="45" t="s">
        <v>14</v>
      </c>
      <c r="P98" s="80" t="s">
        <v>14</v>
      </c>
      <c r="Q98" s="97">
        <v>1500</v>
      </c>
      <c r="R98" s="57">
        <f t="shared" si="1"/>
        <v>1500</v>
      </c>
      <c r="S98" s="43"/>
      <c r="T98" s="58"/>
      <c r="U98" s="58"/>
      <c r="V98" s="58"/>
      <c r="W98" s="58">
        <v>1.5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35" t="s">
        <v>92</v>
      </c>
    </row>
    <row r="99" spans="1:35" ht="15.65" customHeight="1" x14ac:dyDescent="0.35">
      <c r="A99" s="71" t="s">
        <v>134</v>
      </c>
      <c r="B99" s="41" t="s">
        <v>23</v>
      </c>
      <c r="C99" s="41" t="s">
        <v>23</v>
      </c>
      <c r="D99" s="40" t="s">
        <v>443</v>
      </c>
      <c r="E99" s="81" t="s">
        <v>93</v>
      </c>
      <c r="F99" s="43" t="s">
        <v>182</v>
      </c>
      <c r="G99" s="43" t="s">
        <v>76</v>
      </c>
      <c r="H99" s="45" t="s">
        <v>72</v>
      </c>
      <c r="I99" s="43" t="s">
        <v>0</v>
      </c>
      <c r="J99" s="79"/>
      <c r="K99" s="43"/>
      <c r="L99" s="45"/>
      <c r="M99" s="80"/>
      <c r="N99" s="79"/>
      <c r="O99" s="45" t="s">
        <v>14</v>
      </c>
      <c r="P99" s="80" t="s">
        <v>14</v>
      </c>
      <c r="Q99" s="97">
        <v>1102</v>
      </c>
      <c r="R99" s="57">
        <f t="shared" si="1"/>
        <v>1100</v>
      </c>
      <c r="S99" s="43"/>
      <c r="T99" s="58"/>
      <c r="U99" s="58">
        <v>0.2</v>
      </c>
      <c r="V99" s="58">
        <v>0.3</v>
      </c>
      <c r="W99" s="58">
        <v>0.3</v>
      </c>
      <c r="X99" s="58">
        <v>0.3</v>
      </c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35" t="s">
        <v>68</v>
      </c>
    </row>
    <row r="100" spans="1:35" ht="15.65" customHeight="1" x14ac:dyDescent="0.35">
      <c r="A100" s="71" t="s">
        <v>134</v>
      </c>
      <c r="B100" s="41" t="s">
        <v>23</v>
      </c>
      <c r="C100" s="41" t="s">
        <v>23</v>
      </c>
      <c r="D100" s="40" t="s">
        <v>444</v>
      </c>
      <c r="E100" s="81" t="s">
        <v>151</v>
      </c>
      <c r="F100" s="43" t="s">
        <v>152</v>
      </c>
      <c r="G100" s="43" t="s">
        <v>77</v>
      </c>
      <c r="H100" s="45" t="s">
        <v>72</v>
      </c>
      <c r="I100" s="43" t="s">
        <v>0</v>
      </c>
      <c r="J100" s="79"/>
      <c r="K100" s="43"/>
      <c r="L100" s="45"/>
      <c r="M100" s="80"/>
      <c r="N100" s="79"/>
      <c r="O100" s="45" t="s">
        <v>14</v>
      </c>
      <c r="P100" s="80" t="s">
        <v>14</v>
      </c>
      <c r="Q100" s="97">
        <v>18800</v>
      </c>
      <c r="R100" s="57">
        <f t="shared" si="1"/>
        <v>18000</v>
      </c>
      <c r="S100" s="43"/>
      <c r="T100" s="58"/>
      <c r="U100" s="58">
        <v>4.5</v>
      </c>
      <c r="V100" s="58">
        <v>4.5</v>
      </c>
      <c r="W100" s="58">
        <v>4.5</v>
      </c>
      <c r="X100" s="58">
        <v>4.5</v>
      </c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35" t="s">
        <v>68</v>
      </c>
    </row>
    <row r="101" spans="1:35" ht="15.65" customHeight="1" x14ac:dyDescent="0.35">
      <c r="A101" s="71" t="s">
        <v>134</v>
      </c>
      <c r="B101" s="41" t="s">
        <v>23</v>
      </c>
      <c r="C101" s="41" t="s">
        <v>23</v>
      </c>
      <c r="D101" s="40" t="s">
        <v>450</v>
      </c>
      <c r="E101" s="81" t="s">
        <v>513</v>
      </c>
      <c r="F101" s="43" t="s">
        <v>267</v>
      </c>
      <c r="G101" s="43" t="s">
        <v>76</v>
      </c>
      <c r="H101" s="45"/>
      <c r="I101" s="43" t="s">
        <v>66</v>
      </c>
      <c r="J101" s="79" t="s">
        <v>495</v>
      </c>
      <c r="K101" s="43"/>
      <c r="L101" s="45"/>
      <c r="M101" s="80"/>
      <c r="N101" s="79"/>
      <c r="O101" s="45" t="s">
        <v>14</v>
      </c>
      <c r="P101" s="80" t="s">
        <v>14</v>
      </c>
      <c r="Q101" s="97">
        <v>3000</v>
      </c>
      <c r="R101" s="57">
        <f t="shared" si="1"/>
        <v>3000</v>
      </c>
      <c r="S101" s="43"/>
      <c r="T101" s="58"/>
      <c r="U101" s="58"/>
      <c r="V101" s="58">
        <v>3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35"/>
    </row>
    <row r="102" spans="1:35" ht="15.65" customHeight="1" x14ac:dyDescent="0.35">
      <c r="A102" s="71" t="s">
        <v>134</v>
      </c>
      <c r="B102" s="41" t="s">
        <v>23</v>
      </c>
      <c r="C102" s="41" t="s">
        <v>23</v>
      </c>
      <c r="D102" s="40" t="s">
        <v>450</v>
      </c>
      <c r="E102" s="81" t="s">
        <v>547</v>
      </c>
      <c r="F102" s="43" t="s">
        <v>152</v>
      </c>
      <c r="G102" s="43" t="s">
        <v>77</v>
      </c>
      <c r="H102" s="45"/>
      <c r="I102" s="43" t="s">
        <v>65</v>
      </c>
      <c r="J102" s="79"/>
      <c r="K102" s="43"/>
      <c r="L102" s="45"/>
      <c r="M102" s="80"/>
      <c r="N102" s="79"/>
      <c r="O102" s="45" t="s">
        <v>14</v>
      </c>
      <c r="P102" s="80" t="s">
        <v>14</v>
      </c>
      <c r="Q102" s="98">
        <v>1200</v>
      </c>
      <c r="R102" s="57">
        <f t="shared" si="1"/>
        <v>1200</v>
      </c>
      <c r="S102" s="43"/>
      <c r="T102" s="58"/>
      <c r="U102" s="58">
        <v>1.2</v>
      </c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35"/>
    </row>
    <row r="103" spans="1:35" ht="15.65" customHeight="1" x14ac:dyDescent="0.35">
      <c r="A103" s="71" t="s">
        <v>134</v>
      </c>
      <c r="B103" s="41" t="s">
        <v>23</v>
      </c>
      <c r="C103" s="41" t="s">
        <v>23</v>
      </c>
      <c r="D103" s="40" t="s">
        <v>450</v>
      </c>
      <c r="E103" s="81" t="s">
        <v>548</v>
      </c>
      <c r="F103" s="43" t="s">
        <v>152</v>
      </c>
      <c r="G103" s="43" t="s">
        <v>77</v>
      </c>
      <c r="H103" s="46"/>
      <c r="I103" s="43" t="s">
        <v>63</v>
      </c>
      <c r="J103" s="79"/>
      <c r="K103" s="43"/>
      <c r="L103" s="45"/>
      <c r="M103" s="80"/>
      <c r="N103" s="79"/>
      <c r="O103" s="45" t="s">
        <v>14</v>
      </c>
      <c r="P103" s="80" t="s">
        <v>14</v>
      </c>
      <c r="Q103" s="98">
        <v>800</v>
      </c>
      <c r="R103" s="57">
        <f t="shared" si="1"/>
        <v>800</v>
      </c>
      <c r="S103" s="43"/>
      <c r="T103" s="60"/>
      <c r="U103" s="60">
        <v>0.4</v>
      </c>
      <c r="V103" s="60">
        <v>0.4</v>
      </c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</row>
    <row r="104" spans="1:35" ht="15.65" customHeight="1" x14ac:dyDescent="0.35">
      <c r="A104" s="71" t="s">
        <v>257</v>
      </c>
      <c r="B104" s="41" t="s">
        <v>23</v>
      </c>
      <c r="C104" s="41" t="s">
        <v>23</v>
      </c>
      <c r="D104" s="40" t="s">
        <v>433</v>
      </c>
      <c r="E104" s="81" t="s">
        <v>531</v>
      </c>
      <c r="F104" s="43"/>
      <c r="G104" s="43" t="s">
        <v>77</v>
      </c>
      <c r="H104" s="45"/>
      <c r="I104" s="43" t="s">
        <v>51</v>
      </c>
      <c r="J104" s="79"/>
      <c r="K104" s="43"/>
      <c r="L104" s="45"/>
      <c r="M104" s="80"/>
      <c r="N104" s="79" t="s">
        <v>14</v>
      </c>
      <c r="O104" s="45" t="s">
        <v>14</v>
      </c>
      <c r="P104" s="80" t="s">
        <v>14</v>
      </c>
      <c r="Q104" s="98">
        <v>2200</v>
      </c>
      <c r="R104" s="57">
        <f t="shared" si="1"/>
        <v>2200</v>
      </c>
      <c r="S104" s="43"/>
      <c r="T104" s="31"/>
      <c r="U104" s="58"/>
      <c r="V104" s="58">
        <v>0.2</v>
      </c>
      <c r="W104" s="31"/>
      <c r="X104" s="31"/>
      <c r="Y104" s="31"/>
      <c r="Z104" s="58">
        <v>1</v>
      </c>
      <c r="AA104" s="58">
        <v>1</v>
      </c>
      <c r="AB104" s="58"/>
      <c r="AC104" s="58"/>
      <c r="AD104" s="58"/>
      <c r="AE104" s="58"/>
      <c r="AF104" s="58"/>
      <c r="AG104" s="58"/>
      <c r="AH104" s="58"/>
      <c r="AI104" s="35" t="s">
        <v>195</v>
      </c>
    </row>
    <row r="105" spans="1:35" ht="15.65" customHeight="1" x14ac:dyDescent="0.35">
      <c r="A105" s="71" t="s">
        <v>257</v>
      </c>
      <c r="B105" s="41" t="s">
        <v>29</v>
      </c>
      <c r="C105" s="41" t="s">
        <v>29</v>
      </c>
      <c r="D105" s="40" t="s">
        <v>433</v>
      </c>
      <c r="E105" s="82" t="s">
        <v>507</v>
      </c>
      <c r="F105" s="43"/>
      <c r="G105" s="43" t="s">
        <v>75</v>
      </c>
      <c r="H105" s="45"/>
      <c r="I105" s="43" t="s">
        <v>55</v>
      </c>
      <c r="J105" s="79" t="s">
        <v>495</v>
      </c>
      <c r="K105" s="43"/>
      <c r="L105" s="45"/>
      <c r="M105" s="80"/>
      <c r="N105" s="79"/>
      <c r="O105" s="45"/>
      <c r="P105" s="80" t="s">
        <v>14</v>
      </c>
      <c r="Q105" s="97">
        <v>970</v>
      </c>
      <c r="R105" s="57">
        <f t="shared" si="1"/>
        <v>970</v>
      </c>
      <c r="S105" s="43" t="s">
        <v>332</v>
      </c>
      <c r="T105" s="58"/>
      <c r="U105" s="58">
        <v>0.97</v>
      </c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35"/>
    </row>
    <row r="106" spans="1:35" ht="15.65" customHeight="1" x14ac:dyDescent="0.35">
      <c r="A106" s="71" t="s">
        <v>257</v>
      </c>
      <c r="B106" s="41" t="s">
        <v>25</v>
      </c>
      <c r="C106" s="41" t="s">
        <v>25</v>
      </c>
      <c r="D106" s="40" t="s">
        <v>445</v>
      </c>
      <c r="E106" s="81" t="s">
        <v>516</v>
      </c>
      <c r="F106" s="43" t="s">
        <v>218</v>
      </c>
      <c r="G106" s="43" t="s">
        <v>76</v>
      </c>
      <c r="H106" s="45"/>
      <c r="I106" s="43" t="s">
        <v>0</v>
      </c>
      <c r="J106" s="79" t="s">
        <v>494</v>
      </c>
      <c r="K106" s="45" t="s">
        <v>386</v>
      </c>
      <c r="L106" s="45"/>
      <c r="M106" s="80"/>
      <c r="N106" s="79"/>
      <c r="O106" s="45" t="s">
        <v>14</v>
      </c>
      <c r="P106" s="80" t="s">
        <v>14</v>
      </c>
      <c r="Q106" s="97">
        <v>50000</v>
      </c>
      <c r="R106" s="57">
        <f t="shared" si="1"/>
        <v>50000</v>
      </c>
      <c r="S106" s="43" t="s">
        <v>333</v>
      </c>
      <c r="T106" s="58"/>
      <c r="U106" s="58"/>
      <c r="V106" s="58"/>
      <c r="W106" s="58"/>
      <c r="X106" s="58"/>
      <c r="Y106" s="58">
        <v>1</v>
      </c>
      <c r="Z106" s="58">
        <v>5</v>
      </c>
      <c r="AA106" s="58">
        <v>10</v>
      </c>
      <c r="AB106" s="58">
        <v>15</v>
      </c>
      <c r="AC106" s="58">
        <v>15</v>
      </c>
      <c r="AD106" s="58">
        <v>4</v>
      </c>
      <c r="AE106" s="58"/>
      <c r="AF106" s="58"/>
      <c r="AG106" s="58"/>
      <c r="AH106" s="58"/>
      <c r="AI106" s="35" t="s">
        <v>219</v>
      </c>
    </row>
    <row r="107" spans="1:35" ht="15.65" customHeight="1" x14ac:dyDescent="0.35">
      <c r="A107" s="71" t="s">
        <v>257</v>
      </c>
      <c r="B107" s="41" t="s">
        <v>23</v>
      </c>
      <c r="C107" s="41" t="s">
        <v>23</v>
      </c>
      <c r="D107" s="40" t="s">
        <v>445</v>
      </c>
      <c r="E107" s="81" t="s">
        <v>153</v>
      </c>
      <c r="F107" s="43" t="s">
        <v>216</v>
      </c>
      <c r="G107" s="43" t="s">
        <v>76</v>
      </c>
      <c r="H107" s="45"/>
      <c r="I107" s="43" t="s">
        <v>0</v>
      </c>
      <c r="J107" s="79" t="s">
        <v>494</v>
      </c>
      <c r="K107" s="45" t="s">
        <v>385</v>
      </c>
      <c r="L107" s="45"/>
      <c r="M107" s="80"/>
      <c r="N107" s="79"/>
      <c r="O107" s="45" t="s">
        <v>14</v>
      </c>
      <c r="P107" s="80" t="s">
        <v>14</v>
      </c>
      <c r="Q107" s="98">
        <v>5000</v>
      </c>
      <c r="R107" s="57">
        <f t="shared" si="1"/>
        <v>5000</v>
      </c>
      <c r="S107" s="43" t="s">
        <v>332</v>
      </c>
      <c r="T107" s="63"/>
      <c r="U107" s="31">
        <v>1</v>
      </c>
      <c r="V107" s="31">
        <v>2</v>
      </c>
      <c r="W107" s="31">
        <v>2</v>
      </c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35" t="s">
        <v>217</v>
      </c>
    </row>
    <row r="108" spans="1:35" s="24" customFormat="1" ht="15.65" customHeight="1" x14ac:dyDescent="0.35">
      <c r="A108" s="71" t="s">
        <v>257</v>
      </c>
      <c r="B108" s="41" t="s">
        <v>23</v>
      </c>
      <c r="C108" s="41" t="s">
        <v>23</v>
      </c>
      <c r="D108" s="40" t="s">
        <v>453</v>
      </c>
      <c r="E108" s="81" t="s">
        <v>517</v>
      </c>
      <c r="F108" s="43" t="s">
        <v>260</v>
      </c>
      <c r="G108" s="43" t="s">
        <v>76</v>
      </c>
      <c r="H108" s="45"/>
      <c r="I108" s="43" t="s">
        <v>60</v>
      </c>
      <c r="J108" s="79" t="s">
        <v>494</v>
      </c>
      <c r="K108" s="43"/>
      <c r="L108" s="45"/>
      <c r="M108" s="80"/>
      <c r="N108" s="79"/>
      <c r="O108" s="45" t="s">
        <v>14</v>
      </c>
      <c r="P108" s="80" t="s">
        <v>14</v>
      </c>
      <c r="Q108" s="98">
        <v>3000</v>
      </c>
      <c r="R108" s="57">
        <f t="shared" si="1"/>
        <v>3000</v>
      </c>
      <c r="S108" s="43" t="s">
        <v>332</v>
      </c>
      <c r="T108" s="58"/>
      <c r="U108" s="58"/>
      <c r="V108" s="58"/>
      <c r="W108" s="58">
        <v>0.5</v>
      </c>
      <c r="X108" s="58">
        <v>2.5</v>
      </c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35"/>
    </row>
    <row r="109" spans="1:35" ht="15.65" customHeight="1" x14ac:dyDescent="0.35">
      <c r="A109" s="71" t="s">
        <v>257</v>
      </c>
      <c r="B109" s="41" t="s">
        <v>23</v>
      </c>
      <c r="C109" s="41" t="s">
        <v>23</v>
      </c>
      <c r="D109" s="40" t="s">
        <v>453</v>
      </c>
      <c r="E109" s="82" t="s">
        <v>529</v>
      </c>
      <c r="F109" s="43" t="s">
        <v>128</v>
      </c>
      <c r="G109" s="43" t="s">
        <v>81</v>
      </c>
      <c r="H109" s="45"/>
      <c r="I109" s="43" t="s">
        <v>67</v>
      </c>
      <c r="J109" s="79"/>
      <c r="K109" s="43"/>
      <c r="L109" s="45"/>
      <c r="M109" s="80"/>
      <c r="N109" s="79" t="s">
        <v>14</v>
      </c>
      <c r="O109" s="45"/>
      <c r="P109" s="80"/>
      <c r="Q109" s="97">
        <v>160</v>
      </c>
      <c r="R109" s="57">
        <f t="shared" si="1"/>
        <v>200</v>
      </c>
      <c r="S109" s="43" t="s">
        <v>332</v>
      </c>
      <c r="T109" s="58"/>
      <c r="U109" s="58">
        <v>0.2</v>
      </c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35"/>
    </row>
    <row r="110" spans="1:35" ht="15.65" customHeight="1" x14ac:dyDescent="0.35">
      <c r="A110" s="71" t="s">
        <v>257</v>
      </c>
      <c r="B110" s="41" t="s">
        <v>23</v>
      </c>
      <c r="C110" s="41" t="s">
        <v>23</v>
      </c>
      <c r="D110" s="40" t="s">
        <v>453</v>
      </c>
      <c r="E110" s="81" t="s">
        <v>530</v>
      </c>
      <c r="F110" s="43" t="s">
        <v>268</v>
      </c>
      <c r="G110" s="43" t="s">
        <v>77</v>
      </c>
      <c r="H110" s="45"/>
      <c r="I110" s="43" t="s">
        <v>58</v>
      </c>
      <c r="J110" s="79"/>
      <c r="K110" s="43"/>
      <c r="L110" s="45"/>
      <c r="M110" s="80"/>
      <c r="N110" s="79" t="s">
        <v>14</v>
      </c>
      <c r="O110" s="45" t="s">
        <v>14</v>
      </c>
      <c r="P110" s="80" t="s">
        <v>14</v>
      </c>
      <c r="Q110" s="98">
        <v>2150</v>
      </c>
      <c r="R110" s="57">
        <f t="shared" si="1"/>
        <v>2200</v>
      </c>
      <c r="S110" s="43"/>
      <c r="T110" s="58"/>
      <c r="U110" s="58"/>
      <c r="V110" s="58">
        <v>0.2</v>
      </c>
      <c r="W110" s="59"/>
      <c r="X110" s="59"/>
      <c r="Y110" s="58"/>
      <c r="Z110" s="58">
        <v>1</v>
      </c>
      <c r="AA110" s="58">
        <v>1</v>
      </c>
      <c r="AB110" s="58"/>
      <c r="AC110" s="58"/>
      <c r="AD110" s="58"/>
      <c r="AE110" s="58"/>
      <c r="AF110" s="58"/>
      <c r="AG110" s="58"/>
      <c r="AH110" s="58"/>
      <c r="AI110" s="35"/>
    </row>
    <row r="111" spans="1:35" ht="15.65" customHeight="1" x14ac:dyDescent="0.35">
      <c r="A111" s="71" t="s">
        <v>135</v>
      </c>
      <c r="B111" s="41" t="s">
        <v>23</v>
      </c>
      <c r="C111" s="41" t="s">
        <v>23</v>
      </c>
      <c r="D111" s="40" t="s">
        <v>446</v>
      </c>
      <c r="E111" s="81" t="s">
        <v>536</v>
      </c>
      <c r="F111" s="43"/>
      <c r="G111" s="43" t="s">
        <v>76</v>
      </c>
      <c r="H111" s="45"/>
      <c r="I111" s="43" t="s">
        <v>51</v>
      </c>
      <c r="J111" s="79"/>
      <c r="K111" s="43"/>
      <c r="L111" s="45"/>
      <c r="M111" s="80"/>
      <c r="N111" s="79"/>
      <c r="O111" s="45"/>
      <c r="P111" s="80" t="s">
        <v>14</v>
      </c>
      <c r="Q111" s="97">
        <v>100</v>
      </c>
      <c r="R111" s="57">
        <f t="shared" si="1"/>
        <v>0</v>
      </c>
      <c r="S111" s="43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35"/>
    </row>
    <row r="112" spans="1:35" ht="15.65" customHeight="1" x14ac:dyDescent="0.35">
      <c r="A112" s="71" t="s">
        <v>135</v>
      </c>
      <c r="B112" s="41" t="s">
        <v>23</v>
      </c>
      <c r="C112" s="41" t="s">
        <v>23</v>
      </c>
      <c r="D112" s="40" t="s">
        <v>452</v>
      </c>
      <c r="E112" s="82" t="s">
        <v>508</v>
      </c>
      <c r="F112" s="43" t="s">
        <v>261</v>
      </c>
      <c r="G112" s="43" t="s">
        <v>81</v>
      </c>
      <c r="H112" s="45"/>
      <c r="I112" s="43" t="s">
        <v>0</v>
      </c>
      <c r="J112" s="79" t="s">
        <v>495</v>
      </c>
      <c r="K112" s="43"/>
      <c r="L112" s="45"/>
      <c r="M112" s="80"/>
      <c r="N112" s="79" t="s">
        <v>14</v>
      </c>
      <c r="O112" s="45"/>
      <c r="P112" s="80"/>
      <c r="Q112" s="97">
        <v>500</v>
      </c>
      <c r="R112" s="57">
        <f t="shared" si="1"/>
        <v>500</v>
      </c>
      <c r="S112" s="43"/>
      <c r="T112" s="58"/>
      <c r="U112" s="58">
        <v>0.5</v>
      </c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35"/>
    </row>
    <row r="113" spans="1:35" ht="15.65" customHeight="1" x14ac:dyDescent="0.35">
      <c r="A113" s="71" t="s">
        <v>135</v>
      </c>
      <c r="B113" s="41" t="s">
        <v>23</v>
      </c>
      <c r="C113" s="41" t="s">
        <v>23</v>
      </c>
      <c r="D113" s="40" t="s">
        <v>452</v>
      </c>
      <c r="E113" s="82" t="s">
        <v>138</v>
      </c>
      <c r="F113" s="43" t="s">
        <v>220</v>
      </c>
      <c r="G113" s="43" t="s">
        <v>81</v>
      </c>
      <c r="H113" s="45"/>
      <c r="I113" s="43" t="s">
        <v>0</v>
      </c>
      <c r="J113" s="79" t="s">
        <v>495</v>
      </c>
      <c r="K113" s="43"/>
      <c r="L113" s="45"/>
      <c r="M113" s="80"/>
      <c r="N113" s="79" t="s">
        <v>14</v>
      </c>
      <c r="O113" s="45"/>
      <c r="P113" s="80"/>
      <c r="Q113" s="97">
        <v>100</v>
      </c>
      <c r="R113" s="57">
        <f t="shared" si="1"/>
        <v>100</v>
      </c>
      <c r="S113" s="43"/>
      <c r="T113" s="58"/>
      <c r="U113" s="58">
        <v>0.1</v>
      </c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35" t="s">
        <v>237</v>
      </c>
    </row>
    <row r="114" spans="1:35" ht="15.65" customHeight="1" x14ac:dyDescent="0.35">
      <c r="A114" s="71" t="s">
        <v>135</v>
      </c>
      <c r="B114" s="41" t="s">
        <v>23</v>
      </c>
      <c r="C114" s="41" t="s">
        <v>23</v>
      </c>
      <c r="D114" s="40" t="s">
        <v>452</v>
      </c>
      <c r="E114" s="81" t="s">
        <v>460</v>
      </c>
      <c r="F114" s="43" t="s">
        <v>140</v>
      </c>
      <c r="G114" s="43" t="s">
        <v>75</v>
      </c>
      <c r="H114" s="45"/>
      <c r="I114" s="43" t="s">
        <v>0</v>
      </c>
      <c r="J114" s="79" t="s">
        <v>494</v>
      </c>
      <c r="K114" s="43"/>
      <c r="L114" s="45" t="s">
        <v>14</v>
      </c>
      <c r="M114" s="80"/>
      <c r="N114" s="79" t="s">
        <v>14</v>
      </c>
      <c r="O114" s="45" t="s">
        <v>14</v>
      </c>
      <c r="P114" s="80" t="s">
        <v>14</v>
      </c>
      <c r="Q114" s="97">
        <v>5060</v>
      </c>
      <c r="R114" s="57">
        <f t="shared" si="1"/>
        <v>5000</v>
      </c>
      <c r="S114" s="43"/>
      <c r="T114" s="58"/>
      <c r="U114" s="58"/>
      <c r="V114" s="58"/>
      <c r="W114" s="58">
        <v>5</v>
      </c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35" t="s">
        <v>239</v>
      </c>
    </row>
    <row r="115" spans="1:35" ht="15.65" customHeight="1" x14ac:dyDescent="0.35">
      <c r="A115" s="71" t="s">
        <v>135</v>
      </c>
      <c r="B115" s="41" t="s">
        <v>23</v>
      </c>
      <c r="C115" s="41" t="s">
        <v>23</v>
      </c>
      <c r="D115" s="40" t="s">
        <v>452</v>
      </c>
      <c r="E115" s="81" t="s">
        <v>137</v>
      </c>
      <c r="F115" s="43" t="s">
        <v>220</v>
      </c>
      <c r="G115" s="43" t="s">
        <v>81</v>
      </c>
      <c r="H115" s="45"/>
      <c r="I115" s="43" t="s">
        <v>0</v>
      </c>
      <c r="J115" s="79" t="s">
        <v>494</v>
      </c>
      <c r="K115" s="43"/>
      <c r="L115" s="45" t="s">
        <v>14</v>
      </c>
      <c r="M115" s="80"/>
      <c r="N115" s="79" t="s">
        <v>14</v>
      </c>
      <c r="O115" s="45"/>
      <c r="P115" s="80"/>
      <c r="Q115" s="97">
        <v>200</v>
      </c>
      <c r="R115" s="57">
        <f t="shared" si="1"/>
        <v>200</v>
      </c>
      <c r="S115" s="43"/>
      <c r="T115" s="58"/>
      <c r="U115" s="58">
        <v>0.2</v>
      </c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35" t="s">
        <v>238</v>
      </c>
    </row>
    <row r="116" spans="1:35" ht="15.65" customHeight="1" x14ac:dyDescent="0.35">
      <c r="A116" s="71" t="s">
        <v>135</v>
      </c>
      <c r="B116" s="41" t="s">
        <v>23</v>
      </c>
      <c r="C116" s="41" t="s">
        <v>23</v>
      </c>
      <c r="D116" s="40" t="s">
        <v>452</v>
      </c>
      <c r="E116" s="81" t="s">
        <v>139</v>
      </c>
      <c r="F116" s="43" t="s">
        <v>220</v>
      </c>
      <c r="G116" s="43" t="s">
        <v>75</v>
      </c>
      <c r="H116" s="45"/>
      <c r="I116" s="43" t="s">
        <v>0</v>
      </c>
      <c r="J116" s="79"/>
      <c r="K116" s="43"/>
      <c r="L116" s="45" t="s">
        <v>14</v>
      </c>
      <c r="M116" s="80"/>
      <c r="N116" s="79"/>
      <c r="O116" s="45" t="s">
        <v>14</v>
      </c>
      <c r="P116" s="80" t="s">
        <v>14</v>
      </c>
      <c r="Q116" s="99">
        <v>500</v>
      </c>
      <c r="R116" s="57">
        <f t="shared" si="1"/>
        <v>0</v>
      </c>
      <c r="S116" s="43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35" t="s">
        <v>237</v>
      </c>
    </row>
    <row r="117" spans="1:35" ht="15.65" customHeight="1" x14ac:dyDescent="0.35">
      <c r="A117" s="71" t="s">
        <v>135</v>
      </c>
      <c r="B117" s="41" t="s">
        <v>23</v>
      </c>
      <c r="C117" s="41" t="s">
        <v>23</v>
      </c>
      <c r="D117" s="40" t="s">
        <v>451</v>
      </c>
      <c r="E117" s="81" t="s">
        <v>535</v>
      </c>
      <c r="F117" s="43"/>
      <c r="G117" s="43" t="s">
        <v>76</v>
      </c>
      <c r="H117" s="45"/>
      <c r="I117" s="43" t="s">
        <v>58</v>
      </c>
      <c r="J117" s="79"/>
      <c r="K117" s="43"/>
      <c r="L117" s="45"/>
      <c r="M117" s="80"/>
      <c r="N117" s="79"/>
      <c r="O117" s="45"/>
      <c r="P117" s="80" t="s">
        <v>14</v>
      </c>
      <c r="Q117" s="98">
        <v>200</v>
      </c>
      <c r="R117" s="57">
        <f t="shared" si="1"/>
        <v>0</v>
      </c>
      <c r="S117" s="43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35"/>
    </row>
    <row r="118" spans="1:35" ht="15.65" customHeight="1" x14ac:dyDescent="0.35">
      <c r="A118" s="71" t="s">
        <v>136</v>
      </c>
      <c r="B118" s="41" t="s">
        <v>23</v>
      </c>
      <c r="C118" s="41" t="s">
        <v>23</v>
      </c>
      <c r="D118" s="40" t="s">
        <v>438</v>
      </c>
      <c r="E118" s="81" t="s">
        <v>97</v>
      </c>
      <c r="F118" s="43" t="s">
        <v>221</v>
      </c>
      <c r="G118" s="43" t="s">
        <v>75</v>
      </c>
      <c r="H118" s="45" t="s">
        <v>70</v>
      </c>
      <c r="I118" s="43" t="s">
        <v>60</v>
      </c>
      <c r="J118" s="79" t="s">
        <v>494</v>
      </c>
      <c r="K118" s="43"/>
      <c r="L118" s="83" t="s">
        <v>14</v>
      </c>
      <c r="M118" s="80"/>
      <c r="N118" s="79"/>
      <c r="O118" s="45"/>
      <c r="P118" s="80" t="s">
        <v>14</v>
      </c>
      <c r="Q118" s="97">
        <v>500</v>
      </c>
      <c r="R118" s="57">
        <f t="shared" si="1"/>
        <v>500</v>
      </c>
      <c r="S118" s="43"/>
      <c r="T118" s="58">
        <v>0.5</v>
      </c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35" t="s">
        <v>222</v>
      </c>
    </row>
    <row r="119" spans="1:35" ht="15.65" customHeight="1" x14ac:dyDescent="0.35">
      <c r="A119" s="71" t="s">
        <v>136</v>
      </c>
      <c r="B119" s="41" t="s">
        <v>23</v>
      </c>
      <c r="C119" s="41" t="s">
        <v>23</v>
      </c>
      <c r="D119" s="40" t="s">
        <v>438</v>
      </c>
      <c r="E119" s="81" t="s">
        <v>532</v>
      </c>
      <c r="F119" s="43"/>
      <c r="G119" s="43" t="s">
        <v>76</v>
      </c>
      <c r="H119" s="45"/>
      <c r="I119" s="43" t="s">
        <v>60</v>
      </c>
      <c r="J119" s="79"/>
      <c r="K119" s="45" t="s">
        <v>385</v>
      </c>
      <c r="L119" s="83" t="s">
        <v>14</v>
      </c>
      <c r="M119" s="80"/>
      <c r="N119" s="79"/>
      <c r="O119" s="45" t="s">
        <v>14</v>
      </c>
      <c r="P119" s="80" t="s">
        <v>14</v>
      </c>
      <c r="Q119" s="98">
        <v>5000</v>
      </c>
      <c r="R119" s="57">
        <f t="shared" si="1"/>
        <v>5000</v>
      </c>
      <c r="S119" s="43"/>
      <c r="T119" s="58"/>
      <c r="U119" s="58"/>
      <c r="V119" s="58"/>
      <c r="W119" s="58">
        <v>2.5</v>
      </c>
      <c r="X119" s="58">
        <v>2.5</v>
      </c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35"/>
    </row>
    <row r="120" spans="1:35" ht="15.65" customHeight="1" x14ac:dyDescent="0.35">
      <c r="A120" s="71" t="s">
        <v>136</v>
      </c>
      <c r="B120" s="41" t="s">
        <v>23</v>
      </c>
      <c r="C120" s="41" t="s">
        <v>23</v>
      </c>
      <c r="D120" s="40" t="s">
        <v>438</v>
      </c>
      <c r="E120" s="81" t="s">
        <v>533</v>
      </c>
      <c r="F120" s="42"/>
      <c r="G120" s="43" t="s">
        <v>76</v>
      </c>
      <c r="H120" s="46"/>
      <c r="I120" s="43" t="s">
        <v>60</v>
      </c>
      <c r="J120" s="79"/>
      <c r="K120" s="43"/>
      <c r="L120" s="83" t="s">
        <v>14</v>
      </c>
      <c r="M120" s="80"/>
      <c r="N120" s="79" t="s">
        <v>14</v>
      </c>
      <c r="O120" s="45" t="s">
        <v>14</v>
      </c>
      <c r="P120" s="80" t="s">
        <v>14</v>
      </c>
      <c r="Q120" s="98">
        <v>5200</v>
      </c>
      <c r="R120" s="57">
        <f t="shared" si="1"/>
        <v>5200</v>
      </c>
      <c r="S120" s="43" t="s">
        <v>332</v>
      </c>
      <c r="T120" s="60"/>
      <c r="U120" s="60"/>
      <c r="V120" s="58">
        <v>0.2</v>
      </c>
      <c r="W120" s="58">
        <v>2.5</v>
      </c>
      <c r="X120" s="58">
        <v>2.5</v>
      </c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</row>
    <row r="121" spans="1:35" ht="15.65" customHeight="1" x14ac:dyDescent="0.35">
      <c r="A121" s="71" t="s">
        <v>136</v>
      </c>
      <c r="B121" s="41" t="s">
        <v>23</v>
      </c>
      <c r="C121" s="41" t="s">
        <v>23</v>
      </c>
      <c r="D121" s="40" t="s">
        <v>437</v>
      </c>
      <c r="E121" s="81" t="s">
        <v>514</v>
      </c>
      <c r="F121" s="43" t="s">
        <v>232</v>
      </c>
      <c r="G121" s="43" t="s">
        <v>77</v>
      </c>
      <c r="H121" s="45"/>
      <c r="I121" s="43" t="s">
        <v>51</v>
      </c>
      <c r="J121" s="79" t="s">
        <v>494</v>
      </c>
      <c r="K121" s="43"/>
      <c r="L121" s="83" t="s">
        <v>14</v>
      </c>
      <c r="M121" s="80"/>
      <c r="N121" s="79"/>
      <c r="O121" s="45"/>
      <c r="P121" s="80" t="s">
        <v>14</v>
      </c>
      <c r="Q121" s="97">
        <v>1200</v>
      </c>
      <c r="R121" s="57">
        <f t="shared" si="1"/>
        <v>1200.0000000000002</v>
      </c>
      <c r="S121" s="43" t="s">
        <v>346</v>
      </c>
      <c r="T121" s="58">
        <v>0.4</v>
      </c>
      <c r="U121" s="58">
        <v>0.4</v>
      </c>
      <c r="V121" s="58">
        <v>0.4</v>
      </c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35" t="s">
        <v>233</v>
      </c>
    </row>
    <row r="122" spans="1:35" ht="15.65" customHeight="1" x14ac:dyDescent="0.35">
      <c r="A122" s="71" t="s">
        <v>136</v>
      </c>
      <c r="B122" s="41" t="s">
        <v>23</v>
      </c>
      <c r="C122" s="41" t="s">
        <v>23</v>
      </c>
      <c r="D122" s="40" t="s">
        <v>437</v>
      </c>
      <c r="E122" s="81" t="s">
        <v>101</v>
      </c>
      <c r="F122" s="43" t="s">
        <v>230</v>
      </c>
      <c r="G122" s="43" t="s">
        <v>76</v>
      </c>
      <c r="H122" s="45"/>
      <c r="I122" s="43" t="s">
        <v>55</v>
      </c>
      <c r="J122" s="79" t="s">
        <v>494</v>
      </c>
      <c r="K122" s="43"/>
      <c r="L122" s="83" t="s">
        <v>14</v>
      </c>
      <c r="M122" s="80"/>
      <c r="N122" s="79"/>
      <c r="O122" s="45"/>
      <c r="P122" s="80" t="s">
        <v>14</v>
      </c>
      <c r="Q122" s="97">
        <v>120</v>
      </c>
      <c r="R122" s="57">
        <f t="shared" si="1"/>
        <v>100</v>
      </c>
      <c r="S122" s="43" t="s">
        <v>332</v>
      </c>
      <c r="T122" s="58"/>
      <c r="U122" s="58"/>
      <c r="V122" s="58"/>
      <c r="W122" s="58">
        <v>0.1</v>
      </c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35" t="s">
        <v>231</v>
      </c>
    </row>
    <row r="123" spans="1:35" ht="15.65" customHeight="1" x14ac:dyDescent="0.35">
      <c r="A123" s="71" t="s">
        <v>136</v>
      </c>
      <c r="B123" s="41" t="s">
        <v>39</v>
      </c>
      <c r="C123" s="41" t="s">
        <v>39</v>
      </c>
      <c r="D123" s="40" t="s">
        <v>447</v>
      </c>
      <c r="E123" s="81" t="s">
        <v>368</v>
      </c>
      <c r="F123" s="43" t="s">
        <v>552</v>
      </c>
      <c r="G123" s="43" t="s">
        <v>75</v>
      </c>
      <c r="H123" s="45"/>
      <c r="I123" s="43" t="s">
        <v>0</v>
      </c>
      <c r="J123" s="79" t="s">
        <v>494</v>
      </c>
      <c r="K123" s="45" t="s">
        <v>386</v>
      </c>
      <c r="L123" s="83"/>
      <c r="M123" s="80"/>
      <c r="N123" s="79"/>
      <c r="O123" s="45" t="s">
        <v>14</v>
      </c>
      <c r="P123" s="80" t="s">
        <v>14</v>
      </c>
      <c r="Q123" s="97">
        <v>3366</v>
      </c>
      <c r="R123" s="57">
        <f t="shared" si="1"/>
        <v>4200</v>
      </c>
      <c r="S123" s="43" t="s">
        <v>332</v>
      </c>
      <c r="T123" s="58">
        <v>0.6</v>
      </c>
      <c r="U123" s="58">
        <v>1</v>
      </c>
      <c r="V123" s="58">
        <v>1.6</v>
      </c>
      <c r="W123" s="58">
        <v>1</v>
      </c>
      <c r="X123" s="58" t="s">
        <v>198</v>
      </c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35" t="s">
        <v>199</v>
      </c>
    </row>
    <row r="124" spans="1:35" ht="15.65" customHeight="1" x14ac:dyDescent="0.35">
      <c r="A124" s="71" t="s">
        <v>136</v>
      </c>
      <c r="B124" s="41" t="s">
        <v>39</v>
      </c>
      <c r="C124" s="41" t="s">
        <v>39</v>
      </c>
      <c r="D124" s="40" t="s">
        <v>447</v>
      </c>
      <c r="E124" s="81" t="s">
        <v>369</v>
      </c>
      <c r="F124" s="44" t="s">
        <v>234</v>
      </c>
      <c r="G124" s="43" t="s">
        <v>75</v>
      </c>
      <c r="H124" s="45"/>
      <c r="I124" s="43" t="s">
        <v>0</v>
      </c>
      <c r="J124" s="79" t="s">
        <v>494</v>
      </c>
      <c r="K124" s="45" t="s">
        <v>386</v>
      </c>
      <c r="L124" s="83"/>
      <c r="M124" s="80"/>
      <c r="N124" s="79"/>
      <c r="O124" s="45" t="s">
        <v>14</v>
      </c>
      <c r="P124" s="80" t="s">
        <v>14</v>
      </c>
      <c r="Q124" s="97">
        <v>1850</v>
      </c>
      <c r="R124" s="57">
        <f t="shared" si="1"/>
        <v>1900</v>
      </c>
      <c r="S124" s="43" t="s">
        <v>332</v>
      </c>
      <c r="T124" s="58">
        <v>0.1</v>
      </c>
      <c r="U124" s="58">
        <v>0.9</v>
      </c>
      <c r="V124" s="58">
        <v>0.9</v>
      </c>
      <c r="W124" s="58"/>
      <c r="X124" s="58" t="s">
        <v>198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35" t="s">
        <v>235</v>
      </c>
    </row>
    <row r="125" spans="1:35" ht="15.65" customHeight="1" x14ac:dyDescent="0.35">
      <c r="A125" s="71" t="s">
        <v>136</v>
      </c>
      <c r="B125" s="41" t="s">
        <v>39</v>
      </c>
      <c r="C125" s="41" t="s">
        <v>39</v>
      </c>
      <c r="D125" s="40" t="s">
        <v>447</v>
      </c>
      <c r="E125" s="81" t="s">
        <v>372</v>
      </c>
      <c r="F125" s="43" t="s">
        <v>202</v>
      </c>
      <c r="G125" s="43" t="s">
        <v>75</v>
      </c>
      <c r="H125" s="45"/>
      <c r="I125" s="43" t="s">
        <v>0</v>
      </c>
      <c r="J125" s="79" t="s">
        <v>494</v>
      </c>
      <c r="K125" s="45" t="s">
        <v>386</v>
      </c>
      <c r="L125" s="83"/>
      <c r="M125" s="80"/>
      <c r="N125" s="79"/>
      <c r="O125" s="45"/>
      <c r="P125" s="80" t="s">
        <v>14</v>
      </c>
      <c r="Q125" s="97">
        <v>200</v>
      </c>
      <c r="R125" s="57">
        <f t="shared" si="1"/>
        <v>200</v>
      </c>
      <c r="S125" s="43" t="s">
        <v>332</v>
      </c>
      <c r="T125" s="58" t="s">
        <v>198</v>
      </c>
      <c r="U125" s="58">
        <v>0.2</v>
      </c>
      <c r="V125" s="58" t="s">
        <v>198</v>
      </c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35" t="s">
        <v>215</v>
      </c>
    </row>
    <row r="126" spans="1:35" ht="15.65" customHeight="1" x14ac:dyDescent="0.35">
      <c r="A126" s="71" t="s">
        <v>136</v>
      </c>
      <c r="B126" s="41" t="s">
        <v>39</v>
      </c>
      <c r="C126" s="41" t="s">
        <v>39</v>
      </c>
      <c r="D126" s="40" t="s">
        <v>447</v>
      </c>
      <c r="E126" s="81" t="s">
        <v>366</v>
      </c>
      <c r="F126" s="43" t="s">
        <v>212</v>
      </c>
      <c r="G126" s="43" t="s">
        <v>75</v>
      </c>
      <c r="H126" s="45"/>
      <c r="I126" s="43" t="s">
        <v>0</v>
      </c>
      <c r="J126" s="79" t="s">
        <v>494</v>
      </c>
      <c r="K126" s="45" t="s">
        <v>386</v>
      </c>
      <c r="L126" s="83"/>
      <c r="M126" s="80"/>
      <c r="N126" s="79" t="s">
        <v>14</v>
      </c>
      <c r="O126" s="45" t="s">
        <v>14</v>
      </c>
      <c r="P126" s="80" t="s">
        <v>14</v>
      </c>
      <c r="Q126" s="97">
        <v>200</v>
      </c>
      <c r="R126" s="57">
        <f t="shared" si="1"/>
        <v>200</v>
      </c>
      <c r="S126" s="43" t="s">
        <v>332</v>
      </c>
      <c r="T126" s="58" t="s">
        <v>198</v>
      </c>
      <c r="U126" s="58">
        <v>0.2</v>
      </c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35" t="s">
        <v>213</v>
      </c>
    </row>
    <row r="127" spans="1:35" ht="15.65" customHeight="1" x14ac:dyDescent="0.35">
      <c r="A127" s="71" t="s">
        <v>136</v>
      </c>
      <c r="B127" s="41" t="s">
        <v>39</v>
      </c>
      <c r="C127" s="41" t="s">
        <v>39</v>
      </c>
      <c r="D127" s="40" t="s">
        <v>447</v>
      </c>
      <c r="E127" s="81" t="s">
        <v>367</v>
      </c>
      <c r="F127" s="43" t="s">
        <v>214</v>
      </c>
      <c r="G127" s="43" t="s">
        <v>75</v>
      </c>
      <c r="H127" s="45"/>
      <c r="I127" s="43" t="s">
        <v>0</v>
      </c>
      <c r="J127" s="79" t="s">
        <v>494</v>
      </c>
      <c r="K127" s="45" t="s">
        <v>386</v>
      </c>
      <c r="L127" s="83"/>
      <c r="M127" s="80"/>
      <c r="N127" s="79"/>
      <c r="O127" s="45" t="s">
        <v>14</v>
      </c>
      <c r="P127" s="80" t="s">
        <v>14</v>
      </c>
      <c r="Q127" s="97">
        <v>100</v>
      </c>
      <c r="R127" s="57">
        <f t="shared" si="1"/>
        <v>200</v>
      </c>
      <c r="S127" s="43" t="s">
        <v>332</v>
      </c>
      <c r="T127" s="58" t="s">
        <v>198</v>
      </c>
      <c r="U127" s="58">
        <v>0.2</v>
      </c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35" t="s">
        <v>215</v>
      </c>
    </row>
    <row r="128" spans="1:35" ht="15.65" customHeight="1" x14ac:dyDescent="0.35">
      <c r="A128" s="71" t="s">
        <v>136</v>
      </c>
      <c r="B128" s="41" t="s">
        <v>39</v>
      </c>
      <c r="C128" s="41" t="s">
        <v>39</v>
      </c>
      <c r="D128" s="40" t="s">
        <v>447</v>
      </c>
      <c r="E128" s="81" t="s">
        <v>205</v>
      </c>
      <c r="F128" s="43" t="s">
        <v>207</v>
      </c>
      <c r="G128" s="43" t="s">
        <v>75</v>
      </c>
      <c r="H128" s="45"/>
      <c r="I128" s="43" t="s">
        <v>0</v>
      </c>
      <c r="J128" s="79" t="s">
        <v>494</v>
      </c>
      <c r="K128" s="45" t="s">
        <v>386</v>
      </c>
      <c r="L128" s="83"/>
      <c r="M128" s="80"/>
      <c r="N128" s="79"/>
      <c r="O128" s="45" t="s">
        <v>14</v>
      </c>
      <c r="P128" s="80" t="s">
        <v>14</v>
      </c>
      <c r="Q128" s="97">
        <v>581</v>
      </c>
      <c r="R128" s="57">
        <f t="shared" si="1"/>
        <v>581</v>
      </c>
      <c r="S128" s="43" t="s">
        <v>332</v>
      </c>
      <c r="T128" s="58" t="s">
        <v>198</v>
      </c>
      <c r="U128" s="58">
        <v>0.58099999999999996</v>
      </c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35" t="s">
        <v>206</v>
      </c>
    </row>
    <row r="129" spans="1:35" ht="15.65" customHeight="1" x14ac:dyDescent="0.35">
      <c r="A129" s="71" t="s">
        <v>136</v>
      </c>
      <c r="B129" s="41" t="s">
        <v>39</v>
      </c>
      <c r="C129" s="41" t="s">
        <v>39</v>
      </c>
      <c r="D129" s="40" t="s">
        <v>447</v>
      </c>
      <c r="E129" s="81" t="s">
        <v>208</v>
      </c>
      <c r="F129" s="43" t="s">
        <v>209</v>
      </c>
      <c r="G129" s="43" t="s">
        <v>75</v>
      </c>
      <c r="H129" s="45"/>
      <c r="I129" s="43" t="s">
        <v>0</v>
      </c>
      <c r="J129" s="79" t="s">
        <v>494</v>
      </c>
      <c r="K129" s="45" t="s">
        <v>386</v>
      </c>
      <c r="L129" s="83"/>
      <c r="M129" s="80"/>
      <c r="N129" s="79"/>
      <c r="O129" s="45"/>
      <c r="P129" s="80" t="s">
        <v>14</v>
      </c>
      <c r="Q129" s="97">
        <v>1500</v>
      </c>
      <c r="R129" s="57">
        <f t="shared" si="1"/>
        <v>1500</v>
      </c>
      <c r="S129" s="43" t="s">
        <v>332</v>
      </c>
      <c r="T129" s="58"/>
      <c r="U129" s="58">
        <v>1.5</v>
      </c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35" t="s">
        <v>211</v>
      </c>
    </row>
    <row r="130" spans="1:35" ht="15.65" customHeight="1" x14ac:dyDescent="0.35">
      <c r="A130" s="71" t="s">
        <v>136</v>
      </c>
      <c r="B130" s="41" t="s">
        <v>39</v>
      </c>
      <c r="C130" s="41" t="s">
        <v>39</v>
      </c>
      <c r="D130" s="40" t="s">
        <v>447</v>
      </c>
      <c r="E130" s="81" t="s">
        <v>416</v>
      </c>
      <c r="F130" s="43" t="s">
        <v>417</v>
      </c>
      <c r="G130" s="43" t="s">
        <v>75</v>
      </c>
      <c r="H130" s="45"/>
      <c r="I130" s="43" t="s">
        <v>0</v>
      </c>
      <c r="J130" s="79" t="s">
        <v>494</v>
      </c>
      <c r="K130" s="45" t="s">
        <v>386</v>
      </c>
      <c r="L130" s="83"/>
      <c r="M130" s="80"/>
      <c r="N130" s="79"/>
      <c r="O130" s="45"/>
      <c r="P130" s="80" t="s">
        <v>14</v>
      </c>
      <c r="Q130" s="97">
        <v>30000</v>
      </c>
      <c r="R130" s="57">
        <f t="shared" si="1"/>
        <v>30000</v>
      </c>
      <c r="S130" s="43" t="s">
        <v>332</v>
      </c>
      <c r="T130" s="58"/>
      <c r="U130" s="58">
        <v>3</v>
      </c>
      <c r="V130" s="58">
        <v>3</v>
      </c>
      <c r="W130" s="58">
        <v>3</v>
      </c>
      <c r="X130" s="58">
        <v>5</v>
      </c>
      <c r="Y130" s="58">
        <v>5</v>
      </c>
      <c r="Z130" s="58">
        <v>5</v>
      </c>
      <c r="AA130" s="58">
        <v>3</v>
      </c>
      <c r="AB130" s="58">
        <v>3</v>
      </c>
      <c r="AC130" s="58"/>
      <c r="AD130" s="58"/>
      <c r="AE130" s="58"/>
      <c r="AF130" s="58"/>
      <c r="AG130" s="58"/>
      <c r="AH130" s="58"/>
      <c r="AI130" s="35"/>
    </row>
    <row r="131" spans="1:35" ht="15.65" customHeight="1" x14ac:dyDescent="0.35">
      <c r="A131" s="71" t="s">
        <v>136</v>
      </c>
      <c r="B131" s="41" t="s">
        <v>39</v>
      </c>
      <c r="C131" s="41" t="s">
        <v>39</v>
      </c>
      <c r="D131" s="40" t="s">
        <v>447</v>
      </c>
      <c r="E131" s="81" t="s">
        <v>370</v>
      </c>
      <c r="F131" s="43" t="s">
        <v>200</v>
      </c>
      <c r="G131" s="43" t="s">
        <v>75</v>
      </c>
      <c r="H131" s="45"/>
      <c r="I131" s="43" t="s">
        <v>0</v>
      </c>
      <c r="J131" s="79"/>
      <c r="K131" s="45" t="s">
        <v>386</v>
      </c>
      <c r="L131" s="83" t="s">
        <v>14</v>
      </c>
      <c r="M131" s="80"/>
      <c r="N131" s="79"/>
      <c r="O131" s="45" t="s">
        <v>14</v>
      </c>
      <c r="P131" s="80" t="s">
        <v>14</v>
      </c>
      <c r="Q131" s="97">
        <v>8000</v>
      </c>
      <c r="R131" s="57">
        <f t="shared" si="1"/>
        <v>8000</v>
      </c>
      <c r="S131" s="43" t="s">
        <v>332</v>
      </c>
      <c r="T131" s="58">
        <v>1</v>
      </c>
      <c r="U131" s="58">
        <v>2</v>
      </c>
      <c r="V131" s="58">
        <v>2</v>
      </c>
      <c r="W131" s="58">
        <v>2</v>
      </c>
      <c r="X131" s="58">
        <v>1</v>
      </c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35" t="s">
        <v>201</v>
      </c>
    </row>
    <row r="132" spans="1:35" ht="15.65" customHeight="1" x14ac:dyDescent="0.35">
      <c r="A132" s="71" t="s">
        <v>136</v>
      </c>
      <c r="B132" s="41" t="s">
        <v>39</v>
      </c>
      <c r="C132" s="41" t="s">
        <v>39</v>
      </c>
      <c r="D132" s="40" t="s">
        <v>447</v>
      </c>
      <c r="E132" s="81" t="s">
        <v>371</v>
      </c>
      <c r="F132" s="43" t="s">
        <v>203</v>
      </c>
      <c r="G132" s="43" t="s">
        <v>75</v>
      </c>
      <c r="H132" s="45"/>
      <c r="I132" s="43" t="s">
        <v>0</v>
      </c>
      <c r="J132" s="79"/>
      <c r="K132" s="45" t="s">
        <v>386</v>
      </c>
      <c r="L132" s="83"/>
      <c r="M132" s="80"/>
      <c r="N132" s="79"/>
      <c r="O132" s="45" t="s">
        <v>14</v>
      </c>
      <c r="P132" s="80" t="s">
        <v>14</v>
      </c>
      <c r="Q132" s="97">
        <v>373.6</v>
      </c>
      <c r="R132" s="57">
        <f t="shared" si="1"/>
        <v>400</v>
      </c>
      <c r="S132" s="43" t="s">
        <v>332</v>
      </c>
      <c r="T132" s="58">
        <v>0.4</v>
      </c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35" t="s">
        <v>204</v>
      </c>
    </row>
    <row r="133" spans="1:35" ht="15.65" customHeight="1" x14ac:dyDescent="0.35">
      <c r="A133" s="71" t="s">
        <v>136</v>
      </c>
      <c r="B133" s="41" t="s">
        <v>23</v>
      </c>
      <c r="C133" s="41" t="s">
        <v>23</v>
      </c>
      <c r="D133" s="40" t="s">
        <v>454</v>
      </c>
      <c r="E133" s="82" t="s">
        <v>519</v>
      </c>
      <c r="F133" s="43" t="s">
        <v>345</v>
      </c>
      <c r="G133" s="43" t="s">
        <v>81</v>
      </c>
      <c r="H133" s="45"/>
      <c r="I133" s="43" t="s">
        <v>60</v>
      </c>
      <c r="J133" s="79" t="s">
        <v>494</v>
      </c>
      <c r="K133" s="43"/>
      <c r="L133" s="83" t="s">
        <v>14</v>
      </c>
      <c r="M133" s="80"/>
      <c r="N133" s="79" t="s">
        <v>14</v>
      </c>
      <c r="O133" s="45"/>
      <c r="P133" s="80"/>
      <c r="Q133" s="98">
        <v>500</v>
      </c>
      <c r="R133" s="57">
        <f t="shared" ref="R133:R139" si="2">SUM(T133:AH133)*1000</f>
        <v>500</v>
      </c>
      <c r="S133" s="43"/>
      <c r="T133" s="58"/>
      <c r="U133" s="58"/>
      <c r="V133" s="58">
        <v>0.5</v>
      </c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35"/>
    </row>
    <row r="134" spans="1:35" ht="15.65" customHeight="1" x14ac:dyDescent="0.35">
      <c r="A134" s="71" t="s">
        <v>136</v>
      </c>
      <c r="B134" s="41" t="s">
        <v>23</v>
      </c>
      <c r="C134" s="41" t="s">
        <v>23</v>
      </c>
      <c r="D134" s="40" t="s">
        <v>454</v>
      </c>
      <c r="E134" s="82" t="s">
        <v>225</v>
      </c>
      <c r="F134" s="43" t="s">
        <v>420</v>
      </c>
      <c r="G134" s="43" t="s">
        <v>75</v>
      </c>
      <c r="H134" s="45"/>
      <c r="I134" s="43" t="s">
        <v>64</v>
      </c>
      <c r="J134" s="79" t="s">
        <v>494</v>
      </c>
      <c r="K134" s="43"/>
      <c r="L134" s="83"/>
      <c r="M134" s="80"/>
      <c r="N134" s="79"/>
      <c r="O134" s="45" t="s">
        <v>14</v>
      </c>
      <c r="P134" s="80" t="s">
        <v>14</v>
      </c>
      <c r="Q134" s="98">
        <v>3000</v>
      </c>
      <c r="R134" s="57">
        <f t="shared" si="2"/>
        <v>3000</v>
      </c>
      <c r="S134" s="43"/>
      <c r="T134" s="58"/>
      <c r="U134" s="58"/>
      <c r="V134" s="58">
        <v>1.5</v>
      </c>
      <c r="W134" s="58">
        <v>1.5</v>
      </c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35" t="s">
        <v>226</v>
      </c>
    </row>
    <row r="135" spans="1:35" ht="15.65" customHeight="1" x14ac:dyDescent="0.35">
      <c r="A135" s="71" t="s">
        <v>136</v>
      </c>
      <c r="B135" s="41" t="s">
        <v>23</v>
      </c>
      <c r="C135" s="41" t="s">
        <v>23</v>
      </c>
      <c r="D135" s="40" t="s">
        <v>454</v>
      </c>
      <c r="E135" s="82" t="s">
        <v>98</v>
      </c>
      <c r="F135" s="43" t="s">
        <v>223</v>
      </c>
      <c r="G135" s="43" t="s">
        <v>75</v>
      </c>
      <c r="H135" s="45"/>
      <c r="I135" s="43" t="s">
        <v>64</v>
      </c>
      <c r="J135" s="79" t="s">
        <v>494</v>
      </c>
      <c r="K135" s="43"/>
      <c r="L135" s="83" t="s">
        <v>14</v>
      </c>
      <c r="M135" s="80"/>
      <c r="N135" s="79"/>
      <c r="O135" s="45"/>
      <c r="P135" s="80" t="s">
        <v>14</v>
      </c>
      <c r="Q135" s="97">
        <v>200</v>
      </c>
      <c r="R135" s="57">
        <f t="shared" si="2"/>
        <v>200</v>
      </c>
      <c r="S135" s="43"/>
      <c r="T135" s="58"/>
      <c r="U135" s="58"/>
      <c r="V135" s="58">
        <v>0.2</v>
      </c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35" t="s">
        <v>224</v>
      </c>
    </row>
    <row r="136" spans="1:35" ht="15.65" customHeight="1" x14ac:dyDescent="0.35">
      <c r="A136" s="71" t="s">
        <v>136</v>
      </c>
      <c r="B136" s="41" t="s">
        <v>23</v>
      </c>
      <c r="C136" s="41" t="s">
        <v>23</v>
      </c>
      <c r="D136" s="40" t="s">
        <v>454</v>
      </c>
      <c r="E136" s="82" t="s">
        <v>99</v>
      </c>
      <c r="F136" s="43" t="s">
        <v>227</v>
      </c>
      <c r="G136" s="43" t="s">
        <v>76</v>
      </c>
      <c r="H136" s="45"/>
      <c r="I136" s="43" t="s">
        <v>66</v>
      </c>
      <c r="J136" s="79" t="s">
        <v>494</v>
      </c>
      <c r="K136" s="43"/>
      <c r="L136" s="83"/>
      <c r="M136" s="80"/>
      <c r="N136" s="79"/>
      <c r="O136" s="45"/>
      <c r="P136" s="80" t="s">
        <v>14</v>
      </c>
      <c r="Q136" s="97">
        <v>1500</v>
      </c>
      <c r="R136" s="57">
        <f t="shared" si="2"/>
        <v>1900.0000000000002</v>
      </c>
      <c r="S136" s="43" t="s">
        <v>332</v>
      </c>
      <c r="T136" s="58">
        <v>0.4</v>
      </c>
      <c r="U136" s="58">
        <v>0.8</v>
      </c>
      <c r="V136" s="58">
        <v>0.7</v>
      </c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35" t="s">
        <v>228</v>
      </c>
    </row>
    <row r="137" spans="1:35" ht="15.65" customHeight="1" x14ac:dyDescent="0.35">
      <c r="A137" s="71" t="s">
        <v>136</v>
      </c>
      <c r="B137" s="41" t="s">
        <v>23</v>
      </c>
      <c r="C137" s="41" t="s">
        <v>23</v>
      </c>
      <c r="D137" s="40" t="s">
        <v>454</v>
      </c>
      <c r="E137" s="82" t="s">
        <v>100</v>
      </c>
      <c r="F137" s="43" t="s">
        <v>229</v>
      </c>
      <c r="G137" s="43" t="s">
        <v>75</v>
      </c>
      <c r="H137" s="45"/>
      <c r="I137" s="43" t="s">
        <v>63</v>
      </c>
      <c r="J137" s="79" t="s">
        <v>494</v>
      </c>
      <c r="K137" s="43"/>
      <c r="L137" s="83" t="s">
        <v>14</v>
      </c>
      <c r="M137" s="80"/>
      <c r="N137" s="79"/>
      <c r="O137" s="45"/>
      <c r="P137" s="80" t="s">
        <v>14</v>
      </c>
      <c r="Q137" s="97">
        <v>265</v>
      </c>
      <c r="R137" s="57">
        <f t="shared" si="2"/>
        <v>300</v>
      </c>
      <c r="S137" s="43"/>
      <c r="T137" s="58"/>
      <c r="U137" s="58"/>
      <c r="V137" s="58"/>
      <c r="W137" s="58">
        <v>0.3</v>
      </c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35" t="s">
        <v>228</v>
      </c>
    </row>
    <row r="138" spans="1:35" ht="15.65" customHeight="1" x14ac:dyDescent="0.35">
      <c r="A138" s="71" t="s">
        <v>136</v>
      </c>
      <c r="B138" s="41" t="s">
        <v>23</v>
      </c>
      <c r="C138" s="41" t="s">
        <v>23</v>
      </c>
      <c r="D138" s="40" t="s">
        <v>454</v>
      </c>
      <c r="E138" s="82" t="s">
        <v>503</v>
      </c>
      <c r="F138" s="43" t="s">
        <v>419</v>
      </c>
      <c r="G138" s="43" t="s">
        <v>75</v>
      </c>
      <c r="H138" s="45"/>
      <c r="I138" s="43" t="s">
        <v>63</v>
      </c>
      <c r="J138" s="79" t="s">
        <v>494</v>
      </c>
      <c r="K138" s="43"/>
      <c r="L138" s="83" t="s">
        <v>14</v>
      </c>
      <c r="M138" s="80"/>
      <c r="N138" s="79"/>
      <c r="O138" s="45" t="s">
        <v>14</v>
      </c>
      <c r="P138" s="80" t="s">
        <v>14</v>
      </c>
      <c r="Q138" s="98">
        <v>800</v>
      </c>
      <c r="R138" s="57">
        <f t="shared" si="2"/>
        <v>0</v>
      </c>
      <c r="S138" s="43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35"/>
    </row>
    <row r="139" spans="1:35" ht="15.65" customHeight="1" x14ac:dyDescent="0.35">
      <c r="A139" s="71" t="s">
        <v>136</v>
      </c>
      <c r="B139" s="41" t="s">
        <v>23</v>
      </c>
      <c r="C139" s="41" t="s">
        <v>23</v>
      </c>
      <c r="D139" s="40" t="s">
        <v>454</v>
      </c>
      <c r="E139" s="82" t="s">
        <v>461</v>
      </c>
      <c r="F139" s="43" t="s">
        <v>418</v>
      </c>
      <c r="G139" s="43" t="s">
        <v>75</v>
      </c>
      <c r="H139" s="45"/>
      <c r="I139" s="43" t="s">
        <v>58</v>
      </c>
      <c r="J139" s="79" t="s">
        <v>494</v>
      </c>
      <c r="K139" s="43"/>
      <c r="L139" s="83" t="s">
        <v>14</v>
      </c>
      <c r="M139" s="80"/>
      <c r="N139" s="79" t="s">
        <v>14</v>
      </c>
      <c r="O139" s="45" t="s">
        <v>14</v>
      </c>
      <c r="P139" s="80" t="s">
        <v>14</v>
      </c>
      <c r="Q139" s="98">
        <v>1600</v>
      </c>
      <c r="R139" s="57">
        <f t="shared" si="2"/>
        <v>1600</v>
      </c>
      <c r="S139" s="43"/>
      <c r="T139" s="58"/>
      <c r="U139" s="58"/>
      <c r="V139" s="58">
        <v>0.4</v>
      </c>
      <c r="W139" s="58">
        <v>0.4</v>
      </c>
      <c r="X139" s="58">
        <v>0.4</v>
      </c>
      <c r="Y139" s="58">
        <v>0.4</v>
      </c>
      <c r="Z139" s="58"/>
      <c r="AA139" s="58"/>
      <c r="AB139" s="58"/>
      <c r="AC139" s="58"/>
      <c r="AD139" s="58"/>
      <c r="AE139" s="58"/>
      <c r="AF139" s="58"/>
      <c r="AG139" s="58"/>
      <c r="AH139" s="58"/>
      <c r="AI139" s="35"/>
    </row>
    <row r="140" spans="1:35" ht="15.65" customHeight="1" x14ac:dyDescent="0.35">
      <c r="A140" s="43"/>
      <c r="B140" s="41"/>
      <c r="C140" s="41"/>
      <c r="D140" s="40"/>
      <c r="E140" s="39"/>
      <c r="F140" s="42"/>
      <c r="G140" s="29"/>
      <c r="H140" s="29"/>
      <c r="I140" s="29"/>
      <c r="J140" s="79"/>
      <c r="K140" s="43"/>
      <c r="L140" s="83"/>
      <c r="M140" s="80"/>
      <c r="N140" s="79"/>
      <c r="O140" s="45"/>
      <c r="P140" s="80"/>
      <c r="Q140" s="96"/>
      <c r="R140" s="57"/>
      <c r="S140" s="43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</row>
    <row r="141" spans="1:35" x14ac:dyDescent="0.35">
      <c r="K141" s="20"/>
      <c r="N141" s="20"/>
      <c r="Q141" s="102">
        <f>SUM(Q4:Q139)</f>
        <v>662569.6</v>
      </c>
      <c r="R141" s="32"/>
      <c r="T141" s="33">
        <f t="shared" ref="T141:AH141" si="3">SUM(T4:T139)</f>
        <v>12.670000000000002</v>
      </c>
      <c r="U141" s="33">
        <f t="shared" si="3"/>
        <v>46.951000000000015</v>
      </c>
      <c r="V141" s="33">
        <f t="shared" si="3"/>
        <v>66.860000000000014</v>
      </c>
      <c r="W141" s="33">
        <f t="shared" si="3"/>
        <v>95.02</v>
      </c>
      <c r="X141" s="33">
        <f t="shared" si="3"/>
        <v>82.160000000000011</v>
      </c>
      <c r="Y141" s="33">
        <f t="shared" si="3"/>
        <v>64.685000000000002</v>
      </c>
      <c r="Z141" s="33">
        <f t="shared" si="3"/>
        <v>47.160000000000004</v>
      </c>
      <c r="AA141" s="33">
        <f t="shared" si="3"/>
        <v>53.910000000000004</v>
      </c>
      <c r="AB141" s="33">
        <f t="shared" si="3"/>
        <v>50.410000000000004</v>
      </c>
      <c r="AC141" s="33">
        <f t="shared" si="3"/>
        <v>53.31</v>
      </c>
      <c r="AD141" s="33">
        <f t="shared" si="3"/>
        <v>23</v>
      </c>
      <c r="AE141" s="33">
        <f t="shared" si="3"/>
        <v>18</v>
      </c>
      <c r="AF141" s="33">
        <f t="shared" si="3"/>
        <v>4.5</v>
      </c>
      <c r="AG141" s="33">
        <f t="shared" si="3"/>
        <v>16</v>
      </c>
      <c r="AH141" s="33">
        <f t="shared" si="3"/>
        <v>5</v>
      </c>
    </row>
    <row r="142" spans="1:35" x14ac:dyDescent="0.35">
      <c r="K142" s="20"/>
      <c r="N142" s="20"/>
      <c r="U142" s="21">
        <v>23.1</v>
      </c>
      <c r="V142" s="21">
        <v>19</v>
      </c>
      <c r="W142" s="21">
        <v>42</v>
      </c>
    </row>
    <row r="146" spans="17:17" x14ac:dyDescent="0.35">
      <c r="Q146" s="20">
        <f>SUBTOTAL(9,Q4:Q139)</f>
        <v>662569.6</v>
      </c>
    </row>
  </sheetData>
  <autoFilter ref="A3:CM139" xr:uid="{419B09B6-E56C-42CA-9860-CE31C57A8B6F}"/>
  <mergeCells count="10">
    <mergeCell ref="T2:AH2"/>
    <mergeCell ref="J1:M1"/>
    <mergeCell ref="N1:P1"/>
    <mergeCell ref="J2:J3"/>
    <mergeCell ref="K2:K3"/>
    <mergeCell ref="L2:L3"/>
    <mergeCell ref="M2:M3"/>
    <mergeCell ref="N2:N3"/>
    <mergeCell ref="O2:O3"/>
    <mergeCell ref="P2:P3"/>
  </mergeCells>
  <conditionalFormatting sqref="J141:R1048576 J4:R139 K140:R140">
    <cfRule type="cellIs" dxfId="5" priority="6" operator="equal">
      <formula>"High Risk"</formula>
    </cfRule>
  </conditionalFormatting>
  <conditionalFormatting sqref="M2 O2:R2 J2:K2 J141:R1048576 J4:R139 K140:R140">
    <cfRule type="cellIs" dxfId="4" priority="4" operator="equal">
      <formula>"Critical"</formula>
    </cfRule>
    <cfRule type="cellIs" dxfId="3" priority="5" operator="equal">
      <formula>"HS Risk"</formula>
    </cfRule>
  </conditionalFormatting>
  <conditionalFormatting sqref="J140">
    <cfRule type="cellIs" dxfId="2" priority="3" operator="equal">
      <formula>"High Risk"</formula>
    </cfRule>
  </conditionalFormatting>
  <conditionalFormatting sqref="J140">
    <cfRule type="cellIs" dxfId="1" priority="1" operator="equal">
      <formula>"Critical"</formula>
    </cfRule>
    <cfRule type="cellIs" dxfId="0" priority="2" operator="equal">
      <formula>"HS Risk"</formula>
    </cfRule>
  </conditionalFormatting>
  <dataValidations count="1">
    <dataValidation type="list" allowBlank="1" showInputMessage="1" showErrorMessage="1" sqref="N4:P140" xr:uid="{37C8DE10-9740-4056-BB56-321E5C877DAD}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scale="145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CE9567E7-B543-4E9A-A2A2-1CA0D3C6A8A3}">
          <x14:formula1>
            <xm:f>Codes!$A$2:$A$14</xm:f>
          </x14:formula1>
          <xm:sqref>A4:A140</xm:sqref>
        </x14:dataValidation>
        <x14:dataValidation type="list" allowBlank="1" showInputMessage="1" showErrorMessage="1" xr:uid="{4CB4EE43-4B59-4A9E-899B-E9FAA7EA8871}">
          <x14:formula1>
            <xm:f>Codes!$A$65:$A$67</xm:f>
          </x14:formula1>
          <xm:sqref>H4:H139</xm:sqref>
        </x14:dataValidation>
        <x14:dataValidation type="list" allowBlank="1" showInputMessage="1" showErrorMessage="1" xr:uid="{B255AE07-7E2B-46A1-96E6-BD7144B49E5C}">
          <x14:formula1>
            <xm:f>Codes!$A$24:$A$42</xm:f>
          </x14:formula1>
          <xm:sqref>B132:C133</xm:sqref>
        </x14:dataValidation>
        <x14:dataValidation type="list" allowBlank="1" showInputMessage="1" showErrorMessage="1" xr:uid="{39C1A76F-3EA1-4F3B-9C89-4BCF1B44FA7F}">
          <x14:formula1>
            <xm:f>Codes!#REF!</xm:f>
          </x14:formula1>
          <xm:sqref>D141</xm:sqref>
        </x14:dataValidation>
        <x14:dataValidation type="list" allowBlank="1" showInputMessage="1" showErrorMessage="1" xr:uid="{F8F2A3A1-D80C-484D-B750-80AC3B1FD6D2}">
          <x14:formula1>
            <xm:f>Codes!$A$76:$A$89</xm:f>
          </x14:formula1>
          <xm:sqref>S20</xm:sqref>
        </x14:dataValidation>
        <x14:dataValidation type="list" allowBlank="1" showInputMessage="1" showErrorMessage="1" xr:uid="{2DAC03E8-4601-4EEC-8294-07636487A7F4}">
          <x14:formula1>
            <xm:f>Codes!$A$24:$A$40</xm:f>
          </x14:formula1>
          <xm:sqref>B134:C140 B32:C54 B4:C30 B59:C131</xm:sqref>
        </x14:dataValidation>
        <x14:dataValidation type="list" allowBlank="1" showInputMessage="1" showErrorMessage="1" xr:uid="{66D25D65-AC7A-4645-A9B7-CE7AFA87F2C2}">
          <x14:formula1>
            <xm:f>Codes!$A$45:$A$62</xm:f>
          </x14:formula1>
          <xm:sqref>I4:I63 I65:I115 I130:I133</xm:sqref>
        </x14:dataValidation>
        <x14:dataValidation type="list" allowBlank="1" showInputMessage="1" showErrorMessage="1" xr:uid="{965AE130-CD5E-4A33-9676-DC96C96A2D8B}">
          <x14:formula1>
            <xm:f>Codes!$A$76:$A$88</xm:f>
          </x14:formula1>
          <xm:sqref>S4:S19 S21:S77 S80:S140</xm:sqref>
        </x14:dataValidation>
        <x14:dataValidation type="list" allowBlank="1" showInputMessage="1" showErrorMessage="1" xr:uid="{6FD203B7-6991-44AD-8CD5-7560BD4CBE3A}">
          <x14:formula1>
            <xm:f>Codes!$A$70:$A$73</xm:f>
          </x14:formula1>
          <xm:sqref>G4:G22 G25:G54 G59:G115 G130:G140 G117:G123 H140:I140</xm:sqref>
        </x14:dataValidation>
        <x14:dataValidation type="list" allowBlank="1" showInputMessage="1" showErrorMessage="1" xr:uid="{765DB981-19CD-4832-A7D5-91CE034366A2}">
          <x14:formula1>
            <xm:f>Programs!$B$5:$B$43</xm:f>
          </x14:formula1>
          <xm:sqref>D4:D140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Project Document" ma:contentTypeID="0x010100A3BFD338C4D69F46BE33AA49AB508701006A5B0EAB9715E248ABA1EFCCCE25CAFB" ma:contentTypeVersion="52" ma:contentTypeDescription="" ma:contentTypeScope="" ma:versionID="849569236e7025c3b1a605ac74320f82">
  <xsd:schema xmlns:xsd="http://www.w3.org/2001/XMLSchema" xmlns:xs="http://www.w3.org/2001/XMLSchema" xmlns:p="http://schemas.microsoft.com/office/2006/metadata/properties" xmlns:ns2="c1fdd505-2570-46c2-bd04-3e0f2d874cf5" xmlns:ns3="64d4c656-921a-4ec1-9362-565a2952b511" xmlns:ns4="cd1fdc38-f8a5-41bf-acd8-81fd24bfc0f4" targetNamespace="http://schemas.microsoft.com/office/2006/metadata/properties" ma:root="true" ma:fieldsID="1e7198007025ce5cade213410827e48d" ns2:_="" ns3:_="" ns4:_="">
    <xsd:import namespace="c1fdd505-2570-46c2-bd04-3e0f2d874cf5"/>
    <xsd:import namespace="64d4c656-921a-4ec1-9362-565a2952b511"/>
    <xsd:import namespace="cd1fdc38-f8a5-41bf-acd8-81fd24bfc0f4"/>
    <xsd:element name="properties">
      <xsd:complexType>
        <xsd:sequence>
          <xsd:element name="documentManagement">
            <xsd:complexType>
              <xsd:all>
                <xsd:element ref="ns2:ADBDocumentTypeValue" minOccurs="0"/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k985dbdc596c44d7acaf8184f33920f0" minOccurs="0"/>
                <xsd:element ref="ns2:a0d1b14b197747dfafc19f70ff45d4f6" minOccurs="0"/>
                <xsd:element ref="ns2:d01a0ce1b141461dbfb235a3ab729a2c" minOccurs="0"/>
                <xsd:element ref="ns2:TaxCatchAll" minOccurs="0"/>
                <xsd:element ref="ns2:hca2169e3b0945318411f30479ba40c8" minOccurs="0"/>
                <xsd:element ref="ns2:TaxCatchAllLabel" minOccurs="0"/>
                <xsd:element ref="ns2:p030e467f78f45b4ae8f7e2c17ea4d82" minOccurs="0"/>
                <xsd:element ref="ns2:h00e4aaaf4624e24a7df7f06faa038c6" minOccurs="0"/>
                <xsd:element ref="ns2:d61536b25a8a4fedb48bb564279be82a" minOccurs="0"/>
                <xsd:element ref="ns2:ce5a4fae9a7d4e3d9d782ef76d38f19e" minOccurs="0"/>
                <xsd:element ref="ns2:j78542b1fffc4a1c84659474212e3133" minOccurs="0"/>
                <xsd:element ref="ns2:kc098dd651dc4f4b9248417ab8ccab6f" minOccurs="0"/>
                <xsd:element ref="ns3:PARDApprovalNumber" minOccurs="0"/>
                <xsd:element ref="ns4:Update_x0020_ADB_x0020_Project_x0020_Document_x0020_Typ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Pvm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TypeValue" ma:index="2" nillable="true" ma:displayName="Document Type" ma:internalName="ADBDocumentTypeValue" ma:readOnly="false">
      <xsd:simpleType>
        <xsd:restriction base="dms:Text">
          <xsd:maxLength value="255"/>
        </xsd:restriction>
      </xsd:simpleType>
    </xsd:element>
    <xsd:element name="ADBDocumentDate" ma:index="4" nillable="true" ma:displayName="Document Date" ma:format="DateOnly" ma:internalName="ADBDocumentDate">
      <xsd:simpleType>
        <xsd:restriction base="dms:DateTime"/>
      </xsd:simpleType>
    </xsd:element>
    <xsd:element name="ADBMonth" ma:index="5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6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7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4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5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985dbdc596c44d7acaf8184f33920f0" ma:index="17" nillable="true" ma:taxonomy="true" ma:internalName="k985dbdc596c44d7acaf8184f33920f0" ma:taxonomyFieldName="ADBCountry" ma:displayName="Country" ma:indexed="true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0d1b14b197747dfafc19f70ff45d4f6" ma:index="18" nillable="true" ma:taxonomy="true" ma:internalName="a0d1b14b197747dfafc19f70ff45d4f6" ma:taxonomyFieldName="ADBProjectDocumentType" ma:displayName="ADB Project Document Type" ma:default="" ma:fieldId="{a0d1b14b-1977-47df-afc1-9f70ff45d4f6}" ma:sspId="115af50e-efb3-4a0e-b425-875ff625e09e" ma:termSetId="14b53411-9553-454e-9031-2e4b08df82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1a0ce1b141461dbfb235a3ab729a2c" ma:index="19" nillable="true" ma:taxonomy="true" ma:internalName="d01a0ce1b141461dbfb235a3ab729a2c" ma:taxonomyFieldName="ADBSector" ma:displayName="Sector" ma:indexed="true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6de58fb1-0f13-4654-8bc0-afc82a6f7caf}" ma:internalName="TaxCatchAll" ma:showField="CatchAllData" ma:web="64d4c656-921a-4ec1-9362-565a2952b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ca2169e3b0945318411f30479ba40c8" ma:index="21" nillable="true" ma:taxonomy="true" ma:internalName="hca2169e3b0945318411f30479ba40c8" ma:taxonomyFieldName="ADBProject" ma:displayName="Project" ma:default="" ma:fieldId="{1ca2169e-3b09-4531-8411-f30479ba40c8}" ma:sspId="115af50e-efb3-4a0e-b425-875ff625e09e" ma:termSetId="7a252312-03a3-44f4-bc5c-a08b11dfe2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6de58fb1-0f13-4654-8bc0-afc82a6f7caf}" ma:internalName="TaxCatchAllLabel" ma:readOnly="true" ma:showField="CatchAllDataLabel" ma:web="64d4c656-921a-4ec1-9362-565a2952b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30e467f78f45b4ae8f7e2c17ea4d82" ma:index="23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25" nillable="true" ma:taxonomy="true" ma:internalName="h00e4aaaf4624e24a7df7f06faa038c6" ma:taxonomyFieldName="ADBDocumentLanguage" ma:displayName="Document Language" ma:default="3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1536b25a8a4fedb48bb564279be82a" ma:index="28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5a4fae9a7d4e3d9d782ef76d38f19e" ma:index="31" nillable="true" ma:taxonomy="true" ma:internalName="ce5a4fae9a7d4e3d9d782ef76d38f19e" ma:taxonomyFieldName="ADBFocusArea" ma:displayName="Focus Area" ma:readOnly="false" ma:default="5;#Transport|1ee1a871-9841-4244-af10-500136720e72" ma:fieldId="{ce5a4fae-9a7d-4e3d-9d78-2ef76d38f19e}" ma:sspId="115af50e-efb3-4a0e-b425-875ff625e09e" ma:termSetId="62654dfd-15fa-41ee-83f7-39f58084e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3" nillable="true" ma:taxonomy="true" ma:internalName="j78542b1fffc4a1c84659474212e3133" ma:taxonomyFieldName="ADBContentGroup" ma:displayName="Content Group" ma:readOnly="false" ma:default="1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c098dd651dc4f4b9248417ab8ccab6f" ma:index="35" nillable="true" ma:taxonomy="true" ma:internalName="kc098dd651dc4f4b9248417ab8ccab6f" ma:taxonomyFieldName="Segment" ma:displayName="Segment" ma:default="" ma:fieldId="{4c098dd6-51dc-4f4b-9248-417ab8ccab6f}" ma:sspId="115af50e-efb3-4a0e-b425-875ff625e09e" ma:termSetId="ca487498-3907-4013-84b5-72a7400220c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4c656-921a-4ec1-9362-565a2952b511" elementFormDefault="qualified">
    <xsd:import namespace="http://schemas.microsoft.com/office/2006/documentManagement/types"/>
    <xsd:import namespace="http://schemas.microsoft.com/office/infopath/2007/PartnerControls"/>
    <xsd:element name="PARDApprovalNumber" ma:index="37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SharedWithUsers" ma:index="4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fdc38-f8a5-41bf-acd8-81fd24bfc0f4" elementFormDefault="qualified">
    <xsd:import namespace="http://schemas.microsoft.com/office/2006/documentManagement/types"/>
    <xsd:import namespace="http://schemas.microsoft.com/office/infopath/2007/PartnerControls"/>
    <xsd:element name="Update_x0020_ADB_x0020_Project_x0020_Document_x0020_Type" ma:index="38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3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41" nillable="true" ma:displayName="Tags" ma:internalName="MediaServiceAutoTags" ma:readOnly="true">
      <xsd:simpleType>
        <xsd:restriction base="dms:Text"/>
      </xsd:simpleType>
    </xsd:element>
    <xsd:element name="MediaServiceOCR" ma:index="4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8" nillable="true" ma:displayName="Location" ma:internalName="MediaServiceLocation" ma:readOnly="true">
      <xsd:simpleType>
        <xsd:restriction base="dms:Text"/>
      </xsd:simpleType>
    </xsd:element>
    <xsd:element name="Pvm" ma:index="49" nillable="true" ma:displayName="Pvm" ma:format="DateOnly" ma:internalName="Pvm">
      <xsd:simpleType>
        <xsd:restriction base="dms:DateTim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15af50e-efb3-4a0e-b425-875ff625e09e" ContentTypeId="0x010100A3BFD338C4D69F46BE33AA49AB5087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k985dbdc596c44d7acaf8184f33920f0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d4cb8265-5963-4e16-b4f8-5ada18938c78</TermId>
        </TermInfo>
      </Terms>
    </k985dbdc596c44d7acaf8184f33920f0>
    <ce5a4fae9a7d4e3d9d782ef76d38f19e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1ee1a871-9841-4244-af10-500136720e72</TermId>
        </TermInfo>
      </Terms>
    </ce5a4fae9a7d4e3d9d782ef76d38f19e>
    <d61536b25a8a4fedb48bb564279be82a xmlns="c1fdd505-2570-46c2-bd04-3e0f2d874cf5">
      <Terms xmlns="http://schemas.microsoft.com/office/infopath/2007/PartnerControls"/>
    </d61536b25a8a4fedb48bb564279be82a>
    <TaxCatchAll xmlns="c1fdd505-2570-46c2-bd04-3e0f2d874cf5">
      <Value>83</Value>
      <Value>127</Value>
      <Value>25</Value>
      <Value>5</Value>
      <Value>4</Value>
      <Value>3</Value>
      <Value>53</Value>
      <Value>1</Value>
    </TaxCatchAll>
    <a0d1b14b197747dfafc19f70ff45d4f6 xmlns="c1fdd505-2570-46c2-bd04-3e0f2d874cf5">
      <Terms xmlns="http://schemas.microsoft.com/office/infopath/2007/PartnerControls"/>
    </a0d1b14b197747dfafc19f70ff45d4f6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kc098dd651dc4f4b9248417ab8ccab6f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08 Progress Reports (other than Consultant Reports)</TermName>
          <TermId xmlns="http://schemas.microsoft.com/office/infopath/2007/PartnerControls">582439e8-f2a5-4edb-8201-ae104c92bbf0</TermId>
        </TermInfo>
      </Terms>
    </kc098dd651dc4f4b9248417ab8ccab6f>
    <d01a0ce1b141461dbfb235a3ab729a2c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ee1f2ff2-a1f1-4f25-8046-d81869f632df</TermId>
        </TermInfo>
      </Terms>
    </d01a0ce1b141461dbfb235a3ab729a2c>
    <hca2169e3b0945318411f30479ba40c8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project53103-001 : Pacific Region Infrastructure Facility Coordination Office - Leveraging Infrastructure for Sustainable Development</TermName>
          <TermId xmlns="http://schemas.microsoft.com/office/infopath/2007/PartnerControls">2495e0d4-8200-416c-8bb9-7d076d0c52d6</TermId>
        </TermInfo>
      </Terms>
    </hca2169e3b0945318411f30479ba40c8>
    <ADBDocumentDate xmlns="c1fdd505-2570-46c2-bd04-3e0f2d874cf5" xsi:nil="true"/>
    <ADBMonth xmlns="c1fdd505-2570-46c2-bd04-3e0f2d874cf5" xsi:nil="true"/>
    <PARDApprovalNumber xmlns="64d4c656-921a-4ec1-9362-565a2952b511" xsi:nil="true"/>
    <Update_x0020_ADB_x0020_Project_x0020_Document_x0020_Type xmlns="cd1fdc38-f8a5-41bf-acd8-81fd24bfc0f4">
      <Url xsi:nil="true"/>
      <Description xsi:nil="true"/>
    </Update_x0020_ADB_x0020_Project_x0020_Document_x0020_Type>
    <Pvm xmlns="cd1fdc38-f8a5-41bf-acd8-81fd24bfc0f4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Props1.xml><?xml version="1.0" encoding="utf-8"?>
<ds:datastoreItem xmlns:ds="http://schemas.openxmlformats.org/officeDocument/2006/customXml" ds:itemID="{0D4B2911-8E13-49E4-9423-90A67702F09B}"/>
</file>

<file path=customXml/itemProps2.xml><?xml version="1.0" encoding="utf-8"?>
<ds:datastoreItem xmlns:ds="http://schemas.openxmlformats.org/officeDocument/2006/customXml" ds:itemID="{72B322B2-F9DF-4FFA-9329-8F1EED328FFD}"/>
</file>

<file path=customXml/itemProps3.xml><?xml version="1.0" encoding="utf-8"?>
<ds:datastoreItem xmlns:ds="http://schemas.openxmlformats.org/officeDocument/2006/customXml" ds:itemID="{6079262C-112C-4EAA-9A40-AD23F57918DF}"/>
</file>

<file path=customXml/itemProps4.xml><?xml version="1.0" encoding="utf-8"?>
<ds:datastoreItem xmlns:ds="http://schemas.openxmlformats.org/officeDocument/2006/customXml" ds:itemID="{D6F90FE1-2F6A-4EC5-893B-D8713718A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Programs</vt:lpstr>
      <vt:lpstr>Projects</vt:lpstr>
      <vt:lpstr>Prioritisation</vt:lpstr>
      <vt:lpstr>Codes</vt:lpstr>
      <vt:lpstr>To Delete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Caroline S. Tupoulahi-Fusimalohi</cp:lastModifiedBy>
  <dcterms:created xsi:type="dcterms:W3CDTF">2021-02-18T21:28:27Z</dcterms:created>
  <dcterms:modified xsi:type="dcterms:W3CDTF">2021-12-20T05:16:36Z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FocusArea">
    <vt:lpwstr>5;#Transport|1ee1a871-9841-4244-af10-500136720e72</vt:lpwstr>
  </property>
  <property fmtid="{D5CDD505-2E9C-101B-9397-08002B2CF9AE}" pid="3" name="ia017ac09b1942648b563fe0b2b14d52">
    <vt:lpwstr>PLCO|609583a2-78a9-4781-823e-db1ffb65c55d</vt:lpwstr>
  </property>
  <property fmtid="{D5CDD505-2E9C-101B-9397-08002B2CF9AE}" pid="4" name="ADBCountry">
    <vt:lpwstr>53;#Regional|d4cb8265-5963-4e16-b4f8-5ada18938c78</vt:lpwstr>
  </property>
  <property fmtid="{D5CDD505-2E9C-101B-9397-08002B2CF9AE}" pid="5" name="ContentTypeId">
    <vt:lpwstr>0x010100A3BFD338C4D69F46BE33AA49AB508701006A5B0EAB9715E248ABA1EFCCCE25CAFB</vt:lpwstr>
  </property>
  <property fmtid="{D5CDD505-2E9C-101B-9397-08002B2CF9AE}" pid="6" name="ADBProjectDocumentType">
    <vt:lpwstr/>
  </property>
  <property fmtid="{D5CDD505-2E9C-101B-9397-08002B2CF9AE}" pid="7" name="ADBProject">
    <vt:lpwstr>83;#project53103-001 : Pacific Region Infrastructure Facility Coordination Office - Leveraging Infrastructure for Sustainable Development|2495e0d4-8200-416c-8bb9-7d076d0c52d6</vt:lpwstr>
  </property>
  <property fmtid="{D5CDD505-2E9C-101B-9397-08002B2CF9AE}" pid="8" name="ADBContentGroup">
    <vt:lpwstr>1;#PARD|295ac658-7ead-429b-b4bd-88b6908bedd7</vt:lpwstr>
  </property>
  <property fmtid="{D5CDD505-2E9C-101B-9397-08002B2CF9AE}" pid="9" name="ADBSector">
    <vt:lpwstr>4;#Transport|ee1f2ff2-a1f1-4f25-8046-d81869f632df</vt:lpwstr>
  </property>
  <property fmtid="{D5CDD505-2E9C-101B-9397-08002B2CF9AE}" pid="10" name="ADBDivision">
    <vt:lpwstr>25;#PLCO|609583a2-78a9-4781-823e-db1ffb65c55d</vt:lpwstr>
  </property>
  <property fmtid="{D5CDD505-2E9C-101B-9397-08002B2CF9AE}" pid="11" name="ADBDocumentSecurity">
    <vt:lpwstr/>
  </property>
  <property fmtid="{D5CDD505-2E9C-101B-9397-08002B2CF9AE}" pid="12" name="ADBDocumentLanguage">
    <vt:lpwstr>3;#English|16ac8743-31bb-43f8-9a73-533a041667d6</vt:lpwstr>
  </property>
  <property fmtid="{D5CDD505-2E9C-101B-9397-08002B2CF9AE}" pid="13" name="Segment">
    <vt:lpwstr>127;#08 Progress Reports (other than Consultant Reports)|582439e8-f2a5-4edb-8201-ae104c92bbf0</vt:lpwstr>
  </property>
  <property fmtid="{D5CDD505-2E9C-101B-9397-08002B2CF9AE}" pid="14" name="ADBDepartmentOwner">
    <vt:lpwstr/>
  </property>
  <property fmtid="{D5CDD505-2E9C-101B-9397-08002B2CF9AE}" pid="15" name="Project Status">
    <vt:lpwstr>Processing</vt:lpwstr>
  </property>
</Properties>
</file>